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<sst xmlns="http://schemas.openxmlformats.org/spreadsheetml/2006/main" count="836" uniqueCount="146">
  <si>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</si>
  <si>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</si>
  <si>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</si>
  <si>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</si>
  <si>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</si>
  <si>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</si>
  <si>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</si>
  <si>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</si>
  <si>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</si>
  <si>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</si>
  <si>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</si>
  <si>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</si>
  <si>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</si>
  <si>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</si>
  <si>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</si>
  <si>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</si>
  <si>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</si>
  <si>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</si>
  <si>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</si>
  <si>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</si>
  <si>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</si>
  <si>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</si>
  <si>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</si>
  <si>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</si>
  <si>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</si>
  <si>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</si>
  <si>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</si>
  <si>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</si>
  <si>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</si>
  <si>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</si>
  <si>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</si>
  <si>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</si>
  <si>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</si>
  <si>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</si>
  <si>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</si>
  <si>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</si>
  <si>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</si>
  <si>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</si>
  <si>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</si>
  <si>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</si>
  <si>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</si>
  <si>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</si>
  <si>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</si>
  <si>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</si>
  <si>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</si>
  <si>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</si>
  <si>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</si>
  <si>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</si>
  <si>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</si>
  <si>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</si>
  <si>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</si>
  <si>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</si>
  <si>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</si>
  <si>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</si>
  <si>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</si>
  <si>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</si>
  <si>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</si>
  <si>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</si>
  <si>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</si>
  <si>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</si>
  <si>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</si>
  <si>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</si>
  <si>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</si>
  <si>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</si>
  <si>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</si>
  <si>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</si>
  <si>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</si>
  <si>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</si>
  <si>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</si>
  <si>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</si>
  <si>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</si>
  <si>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</si>
  <si>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</si>
  <si>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</si>
  <si>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</si>
  <si>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</si>
  <si>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</si>
  <si>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</si>
  <si>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</si>
  <si>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</si>
  <si>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</si>
  <si>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</si>
  <si>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</si>
  <si>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</si>
  <si>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</si>
  <si>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</si>
  <si>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</si>
  <si>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</si>
  <si>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</si>
  <si>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</si>
  <si>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</si>
  <si>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</si>
  <si>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</si>
  <si>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</si>
  <si>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</si>
  <si>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</si>
  <si>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</si>
  <si>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</si>
  <si>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</si>
  <si>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</si>
  <si>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</si>
  <si>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AM</t>
  </si>
  <si>
    <t>27</t>
  </si>
  <si>
    <t>35</t>
  </si>
  <si>
    <t>53</t>
  </si>
  <si>
    <t>56</t>
  </si>
  <si>
    <t>17</t>
  </si>
  <si>
    <t>16</t>
  </si>
  <si>
    <t>01</t>
  </si>
  <si>
    <t>00</t>
  </si>
  <si>
    <t>46</t>
  </si>
  <si>
    <t>37</t>
  </si>
  <si>
    <t>39</t>
  </si>
  <si>
    <t>25</t>
  </si>
  <si>
    <t>14</t>
  </si>
  <si>
    <t>55</t>
  </si>
  <si>
    <t>47</t>
  </si>
  <si>
    <t>31</t>
  </si>
  <si>
    <t>23</t>
  </si>
  <si>
    <t>15</t>
  </si>
  <si>
    <t>05</t>
  </si>
  <si>
    <t>57</t>
  </si>
  <si>
    <t>49</t>
  </si>
  <si>
    <t>50</t>
  </si>
  <si>
    <t>40</t>
  </si>
  <si>
    <t>59</t>
  </si>
  <si>
    <t>36</t>
  </si>
  <si>
    <t>PM</t>
  </si>
  <si>
    <t>41</t>
  </si>
  <si>
    <t>24</t>
  </si>
  <si>
    <t>38</t>
  </si>
  <si>
    <t>54</t>
  </si>
  <si>
    <t>10</t>
  </si>
  <si>
    <t>52</t>
  </si>
  <si>
    <t>33</t>
  </si>
  <si>
    <t>02</t>
  </si>
  <si>
    <t>32</t>
  </si>
  <si>
    <t>12</t>
  </si>
  <si>
    <t>42</t>
  </si>
  <si>
    <t>18</t>
  </si>
  <si>
    <t>28</t>
  </si>
  <si>
    <t>58</t>
  </si>
  <si>
    <t>21</t>
  </si>
  <si>
    <t>20</t>
  </si>
  <si>
    <t>Partly Cloudy</t>
  </si>
  <si>
    <t>SW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</si>
</sst>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/>
      <protection locked="0"/>
    </xf>
    <xf numFmtId="164" fontId="9" fillId="0" borderId="0" xfId="0" applyNumberFormat="1" applyFont="1" applyBorder="1" applyAlignment="1" applyProtection="1">
      <alignment horizontal="center"/>
      <protection locked="0"/>
    </xf>
    <xf numFmtId="49" fontId="9" fillId="0" borderId="0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9" fillId="0" borderId="0" xfId="0" applyNumberFormat="1" applyFont="1" applyAlignment="1" applyProtection="1">
      <alignment horizontal="center"/>
      <protection locked="0"/>
    </xf>
    <xf numFmtId="1" fontId="9" fillId="0" borderId="0" xfId="0" applyNumberFormat="1" applyFont="1" applyAlignment="1" applyProtection="1">
      <alignment horizontal="center"/>
      <protection locked="0"/>
    </xf>
    <xf numFmtId="1" fontId="9" fillId="0" borderId="0" xfId="0" applyNumberFormat="1" applyFont="1" applyAlignment="1">
      <alignment horizontal="center"/>
    </xf>
    <xf numFmtId="0" fontId="15" fillId="5" borderId="6" xfId="0" applyFont="1" applyFill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 applyProtection="1">
      <alignment horizontal="left" vertical="top"/>
      <protection locked="0"/>
    </xf>
    <xf numFmtId="0" fontId="15" fillId="5" borderId="7" xfId="0" applyFont="1" applyFill="1" applyBorder="1" applyAlignment="1" applyProtection="1">
      <alignment horizontal="left" vertical="top"/>
      <protection locked="0"/>
    </xf>
    <xf numFmtId="0" fontId="15" fillId="5" borderId="4" xfId="0" applyFont="1" applyFill="1" applyBorder="1" applyAlignment="1" applyProtection="1">
      <alignment horizontal="left" vertical="top"/>
      <protection locked="0"/>
    </xf>
    <xf numFmtId="0" fontId="15" fillId="5" borderId="0" xfId="0" applyFont="1" applyFill="1" applyBorder="1" applyAlignment="1" applyProtection="1">
      <alignment horizontal="left" vertical="top"/>
      <protection locked="0"/>
    </xf>
    <xf numFmtId="0" fontId="15" fillId="5" borderId="8" xfId="0" applyFont="1" applyFill="1" applyBorder="1" applyAlignment="1" applyProtection="1">
      <alignment horizontal="left" vertical="top"/>
      <protection locked="0"/>
    </xf>
    <xf numFmtId="0" fontId="15" fillId="5" borderId="9" xfId="0" applyFont="1" applyFill="1" applyBorder="1" applyAlignment="1" applyProtection="1">
      <alignment horizontal="left" vertical="top"/>
      <protection locked="0"/>
    </xf>
    <xf numFmtId="0" fontId="15" fillId="5" borderId="1" xfId="0" applyFont="1" applyFill="1" applyBorder="1" applyAlignment="1" applyProtection="1">
      <alignment horizontal="left" vertical="top"/>
      <protection locked="0"/>
    </xf>
    <xf numFmtId="0" fontId="15" fillId="5" borderId="10" xfId="0" applyFont="1" applyFill="1" applyBorder="1" applyAlignment="1" applyProtection="1">
      <alignment horizontal="left" vertical="top"/>
      <protection locked="0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14" fontId="9" fillId="0" borderId="0" xfId="0" applyNumberFormat="1" applyFont="1" applyAlignment="1" applyProtection="1">
      <alignment horizontal="center"/>
      <protection locked="0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name val="Calibri"/>
        <scheme val="none"/>
      </font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ation Method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2"/>
    <tableColumn id="2" name="Rainfall" totalsRowFunction="sum" dataDxfId="35" totalsRowDxfId="1"/>
    <tableColumn id="3" name="Irrigation" totalsRowFunction="sum" dataDxfId="34" totalsRow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3" dataDxfId="32">
  <tableColumns count="5">
    <tableColumn id="1" name="High Temp" dataDxfId="31"/>
    <tableColumn id="2" name="Low Temp" dataDxfId="30"/>
    <tableColumn id="3" name="Description" dataDxfId="29"/>
    <tableColumn id="4" name="Wind Direction" dataDxfId="28"/>
    <tableColumn id="5" name="Wind Speed" dataDxfId="2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6" dataDxfId="24" headerRowBorderDxfId="25">
  <tableColumns count="9">
    <tableColumn id="1" name="No." dataDxfId="23"/>
    <tableColumn id="2" name="Site" dataDxfId="22"/>
    <tableColumn id="3" name="Project Code" dataDxfId="21">
      <calculatedColumnFormula>C1</calculatedColumnFormula>
    </tableColumn>
    <tableColumn id="4" name="Sample ID" dataDxfId="20">
      <calculatedColumnFormula>Table1[[#This Row],[Sample ID]]</calculatedColumnFormula>
    </tableColumn>
    <tableColumn id="5" name="ARL Set No." dataDxfId="19">
      <calculatedColumnFormula>ElectronicCopy!G2</calculatedColumnFormula>
    </tableColumn>
    <tableColumn id="6" name="ARL Lab No." dataDxfId="18">
      <calculatedColumnFormula>ElectronicCopy!H2</calculatedColumnFormula>
    </tableColumn>
    <tableColumn id="7" name="Date" dataDxfId="17">
      <calculatedColumnFormula>Table1[[#This Row],[Sample Date]]</calculatedColumnFormula>
    </tableColumn>
    <tableColumn id="8" name="Time" dataDxfId="16">
      <calculatedColumnFormula>ElectronicCopy!J2</calculatedColumnFormula>
    </tableColumn>
    <tableColumn id="9" name="Notes/Comments" dataDxfId="15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4" dataDxfId="12" headerRowBorderDxfId="13">
  <tableColumns count="9">
    <tableColumn id="1" name="No." dataDxfId="11"/>
    <tableColumn id="2" name="Site" dataDxfId="10"/>
    <tableColumn id="3" name="Project Code" dataDxfId="9">
      <calculatedColumnFormula>Table3[[#This Row],[Project Code]]</calculatedColumnFormula>
    </tableColumn>
    <tableColumn id="4" name="Sample ID" dataDxfId="8">
      <calculatedColumnFormula>FieldWorksheet!F55</calculatedColumnFormula>
    </tableColumn>
    <tableColumn id="5" name="ARL Set No." dataDxfId="7">
      <calculatedColumnFormula>ElectronicCopy!U3</calculatedColumnFormula>
    </tableColumn>
    <tableColumn id="6" name="ARL Lab No." dataDxfId="6">
      <calculatedColumnFormula>ElectronicCopy!V3</calculatedColumnFormula>
    </tableColumn>
    <tableColumn id="7" name="Date" dataDxfId="5">
      <calculatedColumnFormula>FieldWorksheet!I55</calculatedColumnFormula>
    </tableColumn>
    <tableColumn id="8" name="Time" dataDxfId="4">
      <calculatedColumnFormula>ElectronicCopy!X3</calculatedColumnFormula>
    </tableColumn>
    <tableColumn id="9" name="Notes/Comments" dataDxfId="3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workbookViewId="0">
      <pane xSplit="9" ySplit="1" topLeftCell="J2" activePane="bottomRight" state="frozen"/>
      <selection pane="topRight" activeCell="J1" sqref="J1"/>
      <selection pane="bottomLeft" activeCell="A2" sqref="A2"/>
      <selection pane="bottomRight" activeCell="S15" sqref="S15"/>
    </sheetView>
  </sheetViews>
  <sheetFormatPr defaultRowHeight="12"/>
  <cols>
    <col min="1" max="1" width="3.42578125" style="6" bestFit="1" customWidth="1"/>
    <col min="2" max="2" width="7.42578125" style="6" bestFit="1" customWidth="1"/>
    <col min="3" max="3" width="5.85546875" style="6" bestFit="1" customWidth="1"/>
    <col min="4" max="4" width="3.7109375" style="6" bestFit="1" customWidth="1"/>
    <col min="5" max="5" width="6.42578125" style="6" bestFit="1" customWidth="1"/>
    <col min="6" max="6" width="6.28515625" style="6" bestFit="1" customWidth="1"/>
    <col min="7" max="7" width="6.42578125" style="6" bestFit="1" customWidth="1"/>
    <col min="8" max="8" width="8.28515625" style="6" customWidth="1"/>
    <col min="9" max="9" width="8.42578125" style="6" customWidth="1"/>
    <col min="10" max="10" width="5.5703125" style="6" bestFit="1" customWidth="1"/>
    <col min="11" max="11" width="8.7109375" style="6" customWidth="1"/>
    <col min="12" max="12" width="8.28515625" style="6" bestFit="1" customWidth="1"/>
    <col min="13" max="13" width="14" style="6" bestFit="1" customWidth="1"/>
    <col min="14" max="14" width="11.5703125" style="6" bestFit="1" customWidth="1"/>
    <col min="15" max="15" width="9.42578125" style="6" bestFit="1" customWidth="1"/>
    <col min="16" max="16" width="10.7109375" style="6" customWidth="1"/>
    <col min="17" max="17" width="9.140625" style="6"/>
    <col min="18" max="18" width="8.7109375" style="6" bestFit="1" customWidth="1"/>
    <col min="19" max="19" width="8.28515625" style="6" bestFit="1" customWidth="1"/>
    <col min="20" max="20" width="9" style="6" bestFit="1" customWidth="1"/>
    <col min="21" max="21" width="11.5703125" style="6" bestFit="1" customWidth="1"/>
    <col min="22" max="22" width="9.42578125" style="6" bestFit="1" customWidth="1"/>
    <col min="23" max="24" width="9.140625" style="6"/>
    <col min="25" max="25" width="6.42578125" style="6" bestFit="1" customWidth="1"/>
    <col min="26" max="16384" width="9.140625" style="6"/>
  </cols>
  <sheetData>
    <row r="1" spans="1:27" ht="36">
      <c r="A1" s="5" t="s">
        <v>10</v>
      </c>
      <c r="B1" s="5" t="s">
        <v>0</v>
      </c>
      <c r="C1" s="5" t="s">
        <v>1</v>
      </c>
      <c r="D1" s="5" t="s">
        <v>2</v>
      </c>
      <c r="E1" s="5" t="s">
        <v>29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23</v>
      </c>
      <c r="K1" s="5" t="s">
        <v>24</v>
      </c>
      <c r="L1" s="5" t="s">
        <v>25</v>
      </c>
      <c r="M1" s="5" t="s">
        <v>96</v>
      </c>
      <c r="N1" s="5" t="s">
        <v>61</v>
      </c>
      <c r="O1" s="5" t="s">
        <v>26</v>
      </c>
      <c r="P1" s="5" t="s">
        <v>9</v>
      </c>
      <c r="R1" s="20" t="s">
        <v>63</v>
      </c>
      <c r="S1" s="20" t="s">
        <v>30</v>
      </c>
      <c r="T1" s="20" t="s">
        <v>31</v>
      </c>
      <c r="V1" s="21" t="s">
        <v>32</v>
      </c>
      <c r="W1" s="21" t="s">
        <v>62</v>
      </c>
      <c r="Y1" s="20" t="s">
        <v>38</v>
      </c>
      <c r="AA1" s="31" t="s">
        <v>91</v>
      </c>
    </row>
    <row r="2" spans="1:27">
      <c r="A2" s="7">
        <v>1</v>
      </c>
      <c r="B2" s="7" t="s">
        <v>28</v>
      </c>
      <c r="C2" s="7">
        <v>3</v>
      </c>
      <c r="D2" s="7">
        <v>1</v>
      </c>
      <c r="E2" s="7">
        <v>1</v>
      </c>
      <c r="F2" s="2">
        <v>226</v>
      </c>
      <c r="G2" s="2">
        <v>112</v>
      </c>
      <c r="H2" s="2">
        <v>3643</v>
      </c>
      <c r="I2" s="3">
        <v>39671</v>
      </c>
      <c r="J2" s="2">
        <v>10</v>
      </c>
      <c r="K2" s="4" t="s">
        <v>142</v>
      </c>
      <c r="L2" s="2" t="s">
        <v>101</v>
      </c>
      <c r="M2" s="2" t="s">
        <v>88</v>
      </c>
      <c r="N2" s="2" t="s">
        <v>95</v>
      </c>
      <c r="O2" s="2" t="s">
        <v>98</v>
      </c>
      <c r="P2" s="45">
        <v>12435</v>
      </c>
      <c r="R2" s="112">
        <v>39668</v>
      </c>
      <c r="S2" s="10">
        <v>0.45</v>
      </c>
      <c r="T2" s="10">
        <v>0</v>
      </c>
      <c r="V2" s="21" t="s">
        <v>12</v>
      </c>
      <c r="W2" s="9">
        <v>4</v>
      </c>
      <c r="Y2" s="10">
        <v>1.6</v>
      </c>
      <c r="AA2" s="32" t="s">
        <v>98</v>
      </c>
    </row>
    <row r="3" spans="1:27">
      <c r="A3" s="7">
        <v>2</v>
      </c>
      <c r="B3" s="7" t="s">
        <v>28</v>
      </c>
      <c r="C3" s="7">
        <v>3</v>
      </c>
      <c r="D3" s="7">
        <v>1</v>
      </c>
      <c r="E3" s="7">
        <v>2</v>
      </c>
      <c r="F3" s="7">
        <f>F2+1</f>
        <v>227</v>
      </c>
      <c r="G3" s="7">
        <f>G2</f>
        <v>112</v>
      </c>
      <c r="H3" s="7">
        <f>H2+1</f>
        <v>3644</v>
      </c>
      <c r="I3" s="8">
        <f>I2</f>
        <v>39671</v>
      </c>
      <c r="J3" s="2">
        <v>10</v>
      </c>
      <c r="K3" s="4" t="s">
        <v>139</v>
      </c>
      <c r="L3" s="2" t="s">
        <v>101</v>
      </c>
      <c r="M3" s="2" t="s">
        <v>88</v>
      </c>
      <c r="N3" s="2" t="s">
        <v>95</v>
      </c>
      <c r="O3" s="2" t="s">
        <v>98</v>
      </c>
      <c r="P3" s="45">
        <v>7815</v>
      </c>
      <c r="R3" s="112">
        <v>39671</v>
      </c>
      <c r="S3" s="10">
        <v>0</v>
      </c>
      <c r="T3" s="10">
        <v>0.5</v>
      </c>
      <c r="V3" s="21" t="s">
        <v>13</v>
      </c>
      <c r="W3" s="9">
        <v>20</v>
      </c>
    </row>
    <row r="4" spans="1:27">
      <c r="A4" s="7">
        <v>3</v>
      </c>
      <c r="B4" s="7" t="s">
        <v>28</v>
      </c>
      <c r="C4" s="7">
        <v>3</v>
      </c>
      <c r="D4" s="7">
        <v>1</v>
      </c>
      <c r="E4" s="7">
        <v>3</v>
      </c>
      <c r="F4" s="7">
        <f t="shared" ref="F4:F67" si="0">F3+1</f>
        <v>228</v>
      </c>
      <c r="G4" s="7">
        <f t="shared" ref="G4:G67" si="1">G3</f>
        <v>112</v>
      </c>
      <c r="H4" s="7">
        <f t="shared" ref="H4:H67" si="2">H3+1</f>
        <v>3645</v>
      </c>
      <c r="I4" s="8">
        <f t="shared" ref="I4:I67" si="3">I3</f>
        <v>39671</v>
      </c>
      <c r="J4" s="2">
        <v>10</v>
      </c>
      <c r="K4" s="4" t="s">
        <v>117</v>
      </c>
      <c r="L4" s="2" t="s">
        <v>101</v>
      </c>
      <c r="M4" s="2" t="s">
        <v>88</v>
      </c>
      <c r="N4" s="2" t="s">
        <v>95</v>
      </c>
      <c r="O4" s="2" t="s">
        <v>98</v>
      </c>
      <c r="P4" s="45">
        <v>13020</v>
      </c>
      <c r="R4" s="10"/>
      <c r="S4" s="10"/>
      <c r="T4" s="10"/>
      <c r="V4" s="21" t="s">
        <v>14</v>
      </c>
      <c r="W4" s="9">
        <v>36</v>
      </c>
    </row>
    <row r="5" spans="1:27">
      <c r="A5" s="7">
        <v>4</v>
      </c>
      <c r="B5" s="7" t="s">
        <v>28</v>
      </c>
      <c r="C5" s="7">
        <v>3</v>
      </c>
      <c r="D5" s="7">
        <v>1</v>
      </c>
      <c r="E5" s="7">
        <v>4</v>
      </c>
      <c r="F5" s="7">
        <f t="shared" si="0"/>
        <v>229</v>
      </c>
      <c r="G5" s="7">
        <f t="shared" si="1"/>
        <v>112</v>
      </c>
      <c r="H5" s="7">
        <f t="shared" si="2"/>
        <v>3646</v>
      </c>
      <c r="I5" s="8">
        <f t="shared" si="3"/>
        <v>39671</v>
      </c>
      <c r="J5" s="2">
        <v>10</v>
      </c>
      <c r="K5" s="4" t="s">
        <v>102</v>
      </c>
      <c r="L5" s="2" t="s">
        <v>101</v>
      </c>
      <c r="M5" s="2" t="s">
        <v>88</v>
      </c>
      <c r="N5" s="2" t="s">
        <v>95</v>
      </c>
      <c r="O5" s="2" t="s">
        <v>98</v>
      </c>
      <c r="P5" s="45">
        <v>5790</v>
      </c>
      <c r="R5" s="10"/>
      <c r="S5" s="10"/>
      <c r="T5" s="10"/>
      <c r="V5" s="21" t="s">
        <v>15</v>
      </c>
      <c r="W5" s="9">
        <v>52</v>
      </c>
    </row>
    <row r="6" spans="1:27">
      <c r="A6" s="7">
        <v>5</v>
      </c>
      <c r="B6" s="7" t="s">
        <v>28</v>
      </c>
      <c r="C6" s="7">
        <v>3</v>
      </c>
      <c r="D6" s="7">
        <v>1</v>
      </c>
      <c r="E6" s="7">
        <v>5</v>
      </c>
      <c r="F6" s="7">
        <f t="shared" si="0"/>
        <v>230</v>
      </c>
      <c r="G6" s="7">
        <f t="shared" si="1"/>
        <v>112</v>
      </c>
      <c r="H6" s="7">
        <f t="shared" si="2"/>
        <v>3647</v>
      </c>
      <c r="I6" s="8">
        <f t="shared" si="3"/>
        <v>39671</v>
      </c>
      <c r="J6" s="2">
        <v>10</v>
      </c>
      <c r="K6" s="4" t="s">
        <v>138</v>
      </c>
      <c r="L6" s="2" t="s">
        <v>101</v>
      </c>
      <c r="M6" s="2" t="s">
        <v>88</v>
      </c>
      <c r="N6" s="2" t="s">
        <v>95</v>
      </c>
      <c r="O6" s="2" t="s">
        <v>98</v>
      </c>
      <c r="P6" s="45">
        <v>11275</v>
      </c>
      <c r="R6" s="10"/>
      <c r="S6" s="10"/>
      <c r="T6" s="10"/>
      <c r="V6" s="21" t="s">
        <v>16</v>
      </c>
      <c r="W6" s="9"/>
    </row>
    <row r="7" spans="1:27">
      <c r="A7" s="7">
        <v>6</v>
      </c>
      <c r="B7" s="7" t="s">
        <v>28</v>
      </c>
      <c r="C7" s="7">
        <v>3</v>
      </c>
      <c r="D7" s="7">
        <v>1</v>
      </c>
      <c r="E7" s="7">
        <v>6</v>
      </c>
      <c r="F7" s="7">
        <f t="shared" si="0"/>
        <v>231</v>
      </c>
      <c r="G7" s="7">
        <f t="shared" si="1"/>
        <v>112</v>
      </c>
      <c r="H7" s="7">
        <f t="shared" si="2"/>
        <v>3648</v>
      </c>
      <c r="I7" s="8">
        <f t="shared" si="3"/>
        <v>39671</v>
      </c>
      <c r="J7" s="2">
        <v>10</v>
      </c>
      <c r="K7" s="4" t="s">
        <v>130</v>
      </c>
      <c r="L7" s="2" t="s">
        <v>101</v>
      </c>
      <c r="M7" s="2" t="s">
        <v>88</v>
      </c>
      <c r="N7" s="2" t="s">
        <v>95</v>
      </c>
      <c r="O7" s="2" t="s">
        <v>98</v>
      </c>
      <c r="P7" s="45">
        <v>3815</v>
      </c>
      <c r="R7" s="10"/>
      <c r="S7" s="10"/>
      <c r="T7" s="10"/>
    </row>
    <row r="8" spans="1:27">
      <c r="A8" s="7">
        <v>7</v>
      </c>
      <c r="B8" s="7" t="s">
        <v>28</v>
      </c>
      <c r="C8" s="7">
        <v>3</v>
      </c>
      <c r="D8" s="7">
        <v>1</v>
      </c>
      <c r="E8" s="7">
        <v>7</v>
      </c>
      <c r="F8" s="7">
        <f t="shared" si="0"/>
        <v>232</v>
      </c>
      <c r="G8" s="7">
        <f t="shared" si="1"/>
        <v>112</v>
      </c>
      <c r="H8" s="7">
        <f t="shared" si="2"/>
        <v>3649</v>
      </c>
      <c r="I8" s="8">
        <f t="shared" si="3"/>
        <v>39671</v>
      </c>
      <c r="J8" s="2">
        <v>10</v>
      </c>
      <c r="K8" s="4" t="s">
        <v>131</v>
      </c>
      <c r="L8" s="2" t="s">
        <v>101</v>
      </c>
      <c r="M8" s="2" t="s">
        <v>88</v>
      </c>
      <c r="N8" s="2" t="s">
        <v>95</v>
      </c>
      <c r="O8" s="2" t="s">
        <v>98</v>
      </c>
      <c r="P8" s="45">
        <v>16250</v>
      </c>
      <c r="R8" s="20" t="s">
        <v>64</v>
      </c>
      <c r="S8" s="20">
        <f>SUBTOTAL(109,[Rainfall])</f>
        <v>0.45</v>
      </c>
      <c r="T8" s="20">
        <f>SUBTOTAL(109,[Irrigation])</f>
        <v>0.5</v>
      </c>
    </row>
    <row r="9" spans="1:27">
      <c r="A9" s="7">
        <v>8</v>
      </c>
      <c r="B9" s="7" t="s">
        <v>28</v>
      </c>
      <c r="C9" s="7">
        <v>3</v>
      </c>
      <c r="D9" s="7">
        <v>1</v>
      </c>
      <c r="E9" s="7">
        <v>8</v>
      </c>
      <c r="F9" s="7">
        <f t="shared" si="0"/>
        <v>233</v>
      </c>
      <c r="G9" s="7">
        <f t="shared" si="1"/>
        <v>112</v>
      </c>
      <c r="H9" s="7">
        <f t="shared" si="2"/>
        <v>3650</v>
      </c>
      <c r="I9" s="8">
        <f t="shared" si="3"/>
        <v>39671</v>
      </c>
      <c r="J9" s="2">
        <v>10</v>
      </c>
      <c r="K9" s="4" t="s">
        <v>123</v>
      </c>
      <c r="L9" s="2" t="s">
        <v>101</v>
      </c>
      <c r="M9" s="2" t="s">
        <v>88</v>
      </c>
      <c r="N9" s="2" t="s">
        <v>95</v>
      </c>
      <c r="O9" s="2" t="s">
        <v>98</v>
      </c>
      <c r="P9" s="45">
        <v>7455</v>
      </c>
    </row>
    <row r="10" spans="1:27">
      <c r="A10" s="7">
        <v>9</v>
      </c>
      <c r="B10" s="7" t="s">
        <v>28</v>
      </c>
      <c r="C10" s="7">
        <v>3</v>
      </c>
      <c r="D10" s="7">
        <v>1</v>
      </c>
      <c r="E10" s="7">
        <v>9</v>
      </c>
      <c r="F10" s="7">
        <f t="shared" si="0"/>
        <v>234</v>
      </c>
      <c r="G10" s="7">
        <f t="shared" si="1"/>
        <v>112</v>
      </c>
      <c r="H10" s="7">
        <f t="shared" si="2"/>
        <v>3651</v>
      </c>
      <c r="I10" s="8">
        <f t="shared" si="3"/>
        <v>39671</v>
      </c>
      <c r="J10" s="2">
        <v>10</v>
      </c>
      <c r="K10" s="4" t="s">
        <v>125</v>
      </c>
      <c r="L10" s="2" t="s">
        <v>101</v>
      </c>
      <c r="M10" s="2" t="s">
        <v>88</v>
      </c>
      <c r="N10" s="2" t="s">
        <v>95</v>
      </c>
      <c r="O10" s="2" t="s">
        <v>98</v>
      </c>
      <c r="P10" s="45">
        <v>2485</v>
      </c>
    </row>
    <row r="11" spans="1:27">
      <c r="A11" s="7">
        <v>10</v>
      </c>
      <c r="B11" s="7" t="s">
        <v>28</v>
      </c>
      <c r="C11" s="7">
        <v>3</v>
      </c>
      <c r="D11" s="7">
        <v>1</v>
      </c>
      <c r="E11" s="7">
        <v>10</v>
      </c>
      <c r="F11" s="7">
        <f t="shared" si="0"/>
        <v>235</v>
      </c>
      <c r="G11" s="7">
        <f t="shared" si="1"/>
        <v>112</v>
      </c>
      <c r="H11" s="7">
        <f t="shared" si="2"/>
        <v>3652</v>
      </c>
      <c r="I11" s="8">
        <f t="shared" si="3"/>
        <v>39671</v>
      </c>
      <c r="J11" s="2">
        <v>11</v>
      </c>
      <c r="K11" s="4" t="s">
        <v>114</v>
      </c>
      <c r="L11" s="2" t="s">
        <v>101</v>
      </c>
      <c r="M11" s="2" t="s">
        <v>88</v>
      </c>
      <c r="N11" s="2" t="s">
        <v>95</v>
      </c>
      <c r="O11" s="2" t="s">
        <v>98</v>
      </c>
      <c r="P11" s="45">
        <v>15835</v>
      </c>
    </row>
    <row r="12" spans="1:27">
      <c r="A12" s="7">
        <v>11</v>
      </c>
      <c r="B12" s="7" t="s">
        <v>28</v>
      </c>
      <c r="C12" s="7">
        <v>3</v>
      </c>
      <c r="D12" s="7">
        <v>1</v>
      </c>
      <c r="E12" s="7">
        <v>11</v>
      </c>
      <c r="F12" s="7">
        <f t="shared" si="0"/>
        <v>236</v>
      </c>
      <c r="G12" s="7">
        <f t="shared" si="1"/>
        <v>112</v>
      </c>
      <c r="H12" s="7">
        <f t="shared" si="2"/>
        <v>3653</v>
      </c>
      <c r="I12" s="8">
        <f t="shared" si="3"/>
        <v>39671</v>
      </c>
      <c r="J12" s="2">
        <v>11</v>
      </c>
      <c r="K12" s="4" t="s">
        <v>107</v>
      </c>
      <c r="L12" s="2" t="s">
        <v>101</v>
      </c>
      <c r="M12" s="2" t="s">
        <v>88</v>
      </c>
      <c r="N12" s="2" t="s">
        <v>95</v>
      </c>
      <c r="O12" s="2" t="s">
        <v>98</v>
      </c>
      <c r="P12" s="45">
        <v>8685</v>
      </c>
      <c r="R12" s="20" t="s">
        <v>65</v>
      </c>
      <c r="S12" s="20" t="s">
        <v>66</v>
      </c>
      <c r="T12" s="20" t="s">
        <v>42</v>
      </c>
      <c r="U12" s="20" t="s">
        <v>67</v>
      </c>
      <c r="V12" s="20" t="s">
        <v>68</v>
      </c>
    </row>
    <row r="13" spans="1:27">
      <c r="A13" s="7">
        <v>12</v>
      </c>
      <c r="B13" s="7" t="s">
        <v>28</v>
      </c>
      <c r="C13" s="7">
        <v>3</v>
      </c>
      <c r="D13" s="7">
        <v>1</v>
      </c>
      <c r="E13" s="7">
        <v>12</v>
      </c>
      <c r="F13" s="7">
        <f t="shared" si="0"/>
        <v>237</v>
      </c>
      <c r="G13" s="7">
        <f t="shared" si="1"/>
        <v>112</v>
      </c>
      <c r="H13" s="7">
        <f t="shared" si="2"/>
        <v>3654</v>
      </c>
      <c r="I13" s="8">
        <f t="shared" si="3"/>
        <v>39671</v>
      </c>
      <c r="J13" s="2">
        <v>11</v>
      </c>
      <c r="K13" s="4" t="s">
        <v>113</v>
      </c>
      <c r="L13" s="2" t="s">
        <v>101</v>
      </c>
      <c r="M13" s="2" t="s">
        <v>88</v>
      </c>
      <c r="N13" s="2" t="s">
        <v>95</v>
      </c>
      <c r="O13" s="2" t="s">
        <v>98</v>
      </c>
      <c r="P13" s="45">
        <v>11720</v>
      </c>
      <c r="R13" s="10">
        <v>93</v>
      </c>
      <c r="S13" s="10">
        <v>68</v>
      </c>
      <c r="T13" s="10" t="s">
        <v>144</v>
      </c>
      <c r="U13" s="10" t="s">
        <v>145</v>
      </c>
      <c r="V13" s="10">
        <v>4</v>
      </c>
    </row>
    <row r="14" spans="1:27">
      <c r="A14" s="7">
        <v>13</v>
      </c>
      <c r="B14" s="7" t="s">
        <v>28</v>
      </c>
      <c r="C14" s="7">
        <v>3</v>
      </c>
      <c r="D14" s="7">
        <v>1</v>
      </c>
      <c r="E14" s="7">
        <v>13</v>
      </c>
      <c r="F14" s="7">
        <f t="shared" si="0"/>
        <v>238</v>
      </c>
      <c r="G14" s="7">
        <f t="shared" si="1"/>
        <v>112</v>
      </c>
      <c r="H14" s="7">
        <f t="shared" si="2"/>
        <v>3655</v>
      </c>
      <c r="I14" s="8">
        <f t="shared" si="3"/>
        <v>39671</v>
      </c>
      <c r="J14" s="2">
        <v>11</v>
      </c>
      <c r="K14" s="4" t="s">
        <v>102</v>
      </c>
      <c r="L14" s="2" t="s">
        <v>101</v>
      </c>
      <c r="M14" s="2" t="s">
        <v>88</v>
      </c>
      <c r="N14" s="2" t="s">
        <v>95</v>
      </c>
      <c r="O14" s="2" t="s">
        <v>98</v>
      </c>
      <c r="P14" s="45">
        <v>15850</v>
      </c>
    </row>
    <row r="15" spans="1:27">
      <c r="A15" s="7">
        <v>14</v>
      </c>
      <c r="B15" s="7" t="s">
        <v>28</v>
      </c>
      <c r="C15" s="7">
        <v>3</v>
      </c>
      <c r="D15" s="7">
        <v>1</v>
      </c>
      <c r="E15" s="7">
        <v>14</v>
      </c>
      <c r="F15" s="7">
        <f t="shared" si="0"/>
        <v>239</v>
      </c>
      <c r="G15" s="7">
        <f t="shared" si="1"/>
        <v>112</v>
      </c>
      <c r="H15" s="7">
        <f t="shared" si="2"/>
        <v>3656</v>
      </c>
      <c r="I15" s="8">
        <f t="shared" si="3"/>
        <v>39671</v>
      </c>
      <c r="J15" s="2">
        <v>11</v>
      </c>
      <c r="K15" s="4" t="s">
        <v>112</v>
      </c>
      <c r="L15" s="2" t="s">
        <v>101</v>
      </c>
      <c r="M15" s="2" t="s">
        <v>88</v>
      </c>
      <c r="N15" s="2" t="s">
        <v>95</v>
      </c>
      <c r="O15" s="2" t="s">
        <v>98</v>
      </c>
      <c r="P15" s="45">
        <v>7145</v>
      </c>
    </row>
    <row r="16" spans="1:27">
      <c r="A16" s="7">
        <v>15</v>
      </c>
      <c r="B16" s="7" t="s">
        <v>28</v>
      </c>
      <c r="C16" s="7">
        <v>3</v>
      </c>
      <c r="D16" s="7">
        <v>1</v>
      </c>
      <c r="E16" s="7">
        <v>15</v>
      </c>
      <c r="F16" s="7">
        <f t="shared" si="0"/>
        <v>240</v>
      </c>
      <c r="G16" s="7">
        <f t="shared" si="1"/>
        <v>112</v>
      </c>
      <c r="H16" s="7">
        <f t="shared" si="2"/>
        <v>3657</v>
      </c>
      <c r="I16" s="8">
        <f t="shared" si="3"/>
        <v>39671</v>
      </c>
      <c r="J16" s="2">
        <v>11</v>
      </c>
      <c r="K16" s="4" t="s">
        <v>126</v>
      </c>
      <c r="L16" s="2" t="s">
        <v>101</v>
      </c>
      <c r="M16" s="2" t="s">
        <v>88</v>
      </c>
      <c r="N16" s="2" t="s">
        <v>95</v>
      </c>
      <c r="O16" s="2" t="s">
        <v>98</v>
      </c>
      <c r="P16" s="45">
        <v>6180</v>
      </c>
    </row>
    <row r="17" spans="1:25">
      <c r="A17" s="7">
        <v>16</v>
      </c>
      <c r="B17" s="7" t="s">
        <v>28</v>
      </c>
      <c r="C17" s="7">
        <v>3</v>
      </c>
      <c r="D17" s="7">
        <v>1</v>
      </c>
      <c r="E17" s="7">
        <v>16</v>
      </c>
      <c r="F17" s="7">
        <f t="shared" si="0"/>
        <v>241</v>
      </c>
      <c r="G17" s="7">
        <f t="shared" si="1"/>
        <v>112</v>
      </c>
      <c r="H17" s="7">
        <f t="shared" si="2"/>
        <v>3658</v>
      </c>
      <c r="I17" s="8">
        <f t="shared" si="3"/>
        <v>39671</v>
      </c>
      <c r="J17" s="2">
        <v>11</v>
      </c>
      <c r="K17" s="4" t="s">
        <v>128</v>
      </c>
      <c r="L17" s="2" t="s">
        <v>101</v>
      </c>
      <c r="M17" s="2" t="s">
        <v>88</v>
      </c>
      <c r="N17" s="2" t="s">
        <v>95</v>
      </c>
      <c r="O17" s="2" t="s">
        <v>98</v>
      </c>
      <c r="P17" s="45">
        <v>5915</v>
      </c>
      <c r="R17" s="55" t="s">
        <v>69</v>
      </c>
      <c r="S17" s="56"/>
      <c r="T17" s="56"/>
      <c r="U17" s="56"/>
      <c r="V17" s="56"/>
      <c r="W17" s="56"/>
      <c r="X17" s="56"/>
      <c r="Y17" s="57"/>
    </row>
    <row r="18" spans="1:25">
      <c r="A18" s="7">
        <v>17</v>
      </c>
      <c r="B18" s="7" t="s">
        <v>28</v>
      </c>
      <c r="C18" s="7">
        <v>3</v>
      </c>
      <c r="D18" s="7">
        <v>2</v>
      </c>
      <c r="E18" s="7">
        <v>17</v>
      </c>
      <c r="F18" s="7">
        <f t="shared" si="0"/>
        <v>242</v>
      </c>
      <c r="G18" s="7">
        <f t="shared" si="1"/>
        <v>112</v>
      </c>
      <c r="H18" s="7">
        <f t="shared" si="2"/>
        <v>3659</v>
      </c>
      <c r="I18" s="8">
        <f t="shared" si="3"/>
        <v>39671</v>
      </c>
      <c r="J18" s="2">
        <v>11</v>
      </c>
      <c r="K18" s="4" t="s">
        <v>131</v>
      </c>
      <c r="L18" s="2" t="s">
        <v>101</v>
      </c>
      <c r="M18" s="2" t="s">
        <v>88</v>
      </c>
      <c r="N18" s="2" t="s">
        <v>95</v>
      </c>
      <c r="O18" s="2" t="s">
        <v>98</v>
      </c>
      <c r="P18" s="45">
        <v>3780</v>
      </c>
      <c r="R18" s="46" t="s">
        <v>92</v>
      </c>
      <c r="S18" s="47"/>
      <c r="T18" s="47"/>
      <c r="U18" s="47"/>
      <c r="V18" s="47"/>
      <c r="W18" s="47"/>
      <c r="X18" s="47"/>
      <c r="Y18" s="48"/>
    </row>
    <row r="19" spans="1:25">
      <c r="A19" s="7">
        <v>18</v>
      </c>
      <c r="B19" s="7" t="s">
        <v>28</v>
      </c>
      <c r="C19" s="7">
        <v>3</v>
      </c>
      <c r="D19" s="7">
        <v>2</v>
      </c>
      <c r="E19" s="7">
        <v>18</v>
      </c>
      <c r="F19" s="7">
        <f t="shared" si="0"/>
        <v>243</v>
      </c>
      <c r="G19" s="7">
        <f t="shared" si="1"/>
        <v>112</v>
      </c>
      <c r="H19" s="7">
        <f t="shared" si="2"/>
        <v>3660</v>
      </c>
      <c r="I19" s="8">
        <f t="shared" si="3"/>
        <v>39671</v>
      </c>
      <c r="J19" s="2">
        <v>11</v>
      </c>
      <c r="K19" s="4" t="s">
        <v>125</v>
      </c>
      <c r="L19" s="2" t="s">
        <v>101</v>
      </c>
      <c r="M19" s="2" t="s">
        <v>88</v>
      </c>
      <c r="N19" s="2" t="s">
        <v>95</v>
      </c>
      <c r="O19" s="2" t="s">
        <v>98</v>
      </c>
      <c r="P19" s="45">
        <v>7980</v>
      </c>
      <c r="R19" s="49"/>
      <c r="S19" s="50"/>
      <c r="T19" s="50"/>
      <c r="U19" s="50"/>
      <c r="V19" s="50"/>
      <c r="W19" s="50"/>
      <c r="X19" s="50"/>
      <c r="Y19" s="51"/>
    </row>
    <row r="20" spans="1:25">
      <c r="A20" s="7">
        <v>19</v>
      </c>
      <c r="B20" s="7" t="s">
        <v>28</v>
      </c>
      <c r="C20" s="7">
        <v>3</v>
      </c>
      <c r="D20" s="7">
        <v>2</v>
      </c>
      <c r="E20" s="7">
        <v>19</v>
      </c>
      <c r="F20" s="7">
        <f t="shared" si="0"/>
        <v>244</v>
      </c>
      <c r="G20" s="7">
        <f t="shared" si="1"/>
        <v>112</v>
      </c>
      <c r="H20" s="7">
        <f t="shared" si="2"/>
        <v>3661</v>
      </c>
      <c r="I20" s="8">
        <f t="shared" si="3"/>
        <v>39671</v>
      </c>
      <c r="J20" s="2">
        <v>12</v>
      </c>
      <c r="K20" s="4" t="s">
        <v>135</v>
      </c>
      <c r="L20" s="2" t="s">
        <v>127</v>
      </c>
      <c r="M20" s="2" t="s">
        <v>88</v>
      </c>
      <c r="N20" s="2" t="s">
        <v>95</v>
      </c>
      <c r="O20" s="2" t="s">
        <v>98</v>
      </c>
      <c r="P20" s="45">
        <v>7210</v>
      </c>
      <c r="R20" s="49"/>
      <c r="S20" s="50"/>
      <c r="T20" s="50"/>
      <c r="U20" s="50"/>
      <c r="V20" s="50"/>
      <c r="W20" s="50"/>
      <c r="X20" s="50"/>
      <c r="Y20" s="51"/>
    </row>
    <row r="21" spans="1:25">
      <c r="A21" s="7">
        <v>20</v>
      </c>
      <c r="B21" s="7" t="s">
        <v>28</v>
      </c>
      <c r="C21" s="7">
        <v>3</v>
      </c>
      <c r="D21" s="7">
        <v>2</v>
      </c>
      <c r="E21" s="7">
        <v>20</v>
      </c>
      <c r="F21" s="7">
        <f t="shared" si="0"/>
        <v>245</v>
      </c>
      <c r="G21" s="7">
        <f t="shared" si="1"/>
        <v>112</v>
      </c>
      <c r="H21" s="7">
        <f t="shared" si="2"/>
        <v>3662</v>
      </c>
      <c r="I21" s="8">
        <f t="shared" si="3"/>
        <v>39671</v>
      </c>
      <c r="J21" s="2">
        <v>12</v>
      </c>
      <c r="K21" s="4" t="s">
        <v>120</v>
      </c>
      <c r="L21" s="2" t="s">
        <v>127</v>
      </c>
      <c r="M21" s="2" t="s">
        <v>88</v>
      </c>
      <c r="N21" s="2" t="s">
        <v>95</v>
      </c>
      <c r="O21" s="2" t="s">
        <v>98</v>
      </c>
      <c r="P21" s="45">
        <v>4935</v>
      </c>
      <c r="R21" s="49"/>
      <c r="S21" s="50"/>
      <c r="T21" s="50"/>
      <c r="U21" s="50"/>
      <c r="V21" s="50"/>
      <c r="W21" s="50"/>
      <c r="X21" s="50"/>
      <c r="Y21" s="51"/>
    </row>
    <row r="22" spans="1:25">
      <c r="A22" s="7">
        <v>21</v>
      </c>
      <c r="B22" s="7" t="s">
        <v>28</v>
      </c>
      <c r="C22" s="7">
        <v>3</v>
      </c>
      <c r="D22" s="7">
        <v>2</v>
      </c>
      <c r="E22" s="7">
        <v>21</v>
      </c>
      <c r="F22" s="7">
        <f t="shared" si="0"/>
        <v>246</v>
      </c>
      <c r="G22" s="7">
        <f t="shared" si="1"/>
        <v>112</v>
      </c>
      <c r="H22" s="7">
        <f t="shared" si="2"/>
        <v>3663</v>
      </c>
      <c r="I22" s="8">
        <f t="shared" si="3"/>
        <v>39671</v>
      </c>
      <c r="J22" s="2">
        <v>12</v>
      </c>
      <c r="K22" s="4" t="s">
        <v>119</v>
      </c>
      <c r="L22" s="2" t="s">
        <v>127</v>
      </c>
      <c r="M22" s="2" t="s">
        <v>88</v>
      </c>
      <c r="N22" s="2" t="s">
        <v>95</v>
      </c>
      <c r="O22" s="2" t="s">
        <v>98</v>
      </c>
      <c r="P22" s="45">
        <v>7390</v>
      </c>
      <c r="R22" s="49"/>
      <c r="S22" s="50"/>
      <c r="T22" s="50"/>
      <c r="U22" s="50"/>
      <c r="V22" s="50"/>
      <c r="W22" s="50"/>
      <c r="X22" s="50"/>
      <c r="Y22" s="51"/>
    </row>
    <row r="23" spans="1:25">
      <c r="A23" s="7">
        <v>22</v>
      </c>
      <c r="B23" s="7" t="s">
        <v>28</v>
      </c>
      <c r="C23" s="7">
        <v>3</v>
      </c>
      <c r="D23" s="7">
        <v>2</v>
      </c>
      <c r="E23" s="7">
        <v>22</v>
      </c>
      <c r="F23" s="7">
        <f t="shared" si="0"/>
        <v>247</v>
      </c>
      <c r="G23" s="7">
        <f t="shared" si="1"/>
        <v>112</v>
      </c>
      <c r="H23" s="7">
        <f t="shared" si="2"/>
        <v>3664</v>
      </c>
      <c r="I23" s="8">
        <f t="shared" si="3"/>
        <v>39671</v>
      </c>
      <c r="J23" s="2">
        <v>1</v>
      </c>
      <c r="K23" s="4" t="s">
        <v>113</v>
      </c>
      <c r="L23" s="2" t="s">
        <v>127</v>
      </c>
      <c r="M23" s="2" t="s">
        <v>88</v>
      </c>
      <c r="N23" s="2" t="s">
        <v>95</v>
      </c>
      <c r="O23" s="2" t="s">
        <v>98</v>
      </c>
      <c r="P23" s="44">
        <v>6140</v>
      </c>
      <c r="R23" s="49"/>
      <c r="S23" s="50"/>
      <c r="T23" s="50"/>
      <c r="U23" s="50"/>
      <c r="V23" s="50"/>
      <c r="W23" s="50"/>
      <c r="X23" s="50"/>
      <c r="Y23" s="51"/>
    </row>
    <row r="24" spans="1:25">
      <c r="A24" s="7">
        <v>23</v>
      </c>
      <c r="B24" s="7" t="s">
        <v>28</v>
      </c>
      <c r="C24" s="7">
        <v>3</v>
      </c>
      <c r="D24" s="7">
        <v>2</v>
      </c>
      <c r="E24" s="7">
        <v>23</v>
      </c>
      <c r="F24" s="7">
        <f t="shared" si="0"/>
        <v>248</v>
      </c>
      <c r="G24" s="7">
        <f t="shared" si="1"/>
        <v>112</v>
      </c>
      <c r="H24" s="7">
        <f t="shared" si="2"/>
        <v>3665</v>
      </c>
      <c r="I24" s="8">
        <f t="shared" si="3"/>
        <v>39671</v>
      </c>
      <c r="J24" s="2">
        <v>1</v>
      </c>
      <c r="K24" s="4" t="s">
        <v>130</v>
      </c>
      <c r="L24" s="2" t="s">
        <v>127</v>
      </c>
      <c r="M24" s="2" t="s">
        <v>88</v>
      </c>
      <c r="N24" s="2" t="s">
        <v>95</v>
      </c>
      <c r="O24" s="2" t="s">
        <v>98</v>
      </c>
      <c r="P24" s="44">
        <v>5760</v>
      </c>
      <c r="R24" s="49"/>
      <c r="S24" s="50"/>
      <c r="T24" s="50"/>
      <c r="U24" s="50"/>
      <c r="V24" s="50"/>
      <c r="W24" s="50"/>
      <c r="X24" s="50"/>
      <c r="Y24" s="51"/>
    </row>
    <row r="25" spans="1:25">
      <c r="A25" s="7">
        <v>24</v>
      </c>
      <c r="B25" s="7" t="s">
        <v>28</v>
      </c>
      <c r="C25" s="7">
        <v>3</v>
      </c>
      <c r="D25" s="7">
        <v>2</v>
      </c>
      <c r="E25" s="7">
        <v>24</v>
      </c>
      <c r="F25" s="7">
        <f t="shared" si="0"/>
        <v>249</v>
      </c>
      <c r="G25" s="7">
        <f t="shared" si="1"/>
        <v>112</v>
      </c>
      <c r="H25" s="7">
        <f t="shared" si="2"/>
        <v>3666</v>
      </c>
      <c r="I25" s="8">
        <f t="shared" si="3"/>
        <v>39671</v>
      </c>
      <c r="J25" s="2">
        <v>1</v>
      </c>
      <c r="K25" s="4" t="s">
        <v>124</v>
      </c>
      <c r="L25" s="2" t="s">
        <v>127</v>
      </c>
      <c r="M25" s="2" t="s">
        <v>88</v>
      </c>
      <c r="N25" s="2" t="s">
        <v>95</v>
      </c>
      <c r="O25" s="2" t="s">
        <v>98</v>
      </c>
      <c r="P25" s="44">
        <v>7875</v>
      </c>
      <c r="R25" s="49"/>
      <c r="S25" s="50"/>
      <c r="T25" s="50"/>
      <c r="U25" s="50"/>
      <c r="V25" s="50"/>
      <c r="W25" s="50"/>
      <c r="X25" s="50"/>
      <c r="Y25" s="51"/>
    </row>
    <row r="26" spans="1:25">
      <c r="A26" s="7">
        <v>25</v>
      </c>
      <c r="B26" s="7" t="s">
        <v>28</v>
      </c>
      <c r="C26" s="7">
        <v>3</v>
      </c>
      <c r="D26" s="7">
        <v>2</v>
      </c>
      <c r="E26" s="7">
        <v>25</v>
      </c>
      <c r="F26" s="7">
        <f t="shared" si="0"/>
        <v>250</v>
      </c>
      <c r="G26" s="7">
        <f t="shared" si="1"/>
        <v>112</v>
      </c>
      <c r="H26" s="7">
        <f t="shared" si="2"/>
        <v>3667</v>
      </c>
      <c r="I26" s="8">
        <f t="shared" si="3"/>
        <v>39671</v>
      </c>
      <c r="J26" s="2">
        <v>1</v>
      </c>
      <c r="K26" s="4" t="s">
        <v>110</v>
      </c>
      <c r="L26" s="2" t="s">
        <v>127</v>
      </c>
      <c r="M26" s="2" t="s">
        <v>88</v>
      </c>
      <c r="N26" s="2" t="s">
        <v>95</v>
      </c>
      <c r="O26" s="2" t="s">
        <v>98</v>
      </c>
      <c r="P26" s="44">
        <v>2700</v>
      </c>
      <c r="R26" s="49"/>
      <c r="S26" s="50"/>
      <c r="T26" s="50"/>
      <c r="U26" s="50"/>
      <c r="V26" s="50"/>
      <c r="W26" s="50"/>
      <c r="X26" s="50"/>
      <c r="Y26" s="51"/>
    </row>
    <row r="27" spans="1:25">
      <c r="A27" s="7">
        <v>26</v>
      </c>
      <c r="B27" s="7" t="s">
        <v>28</v>
      </c>
      <c r="C27" s="7">
        <v>3</v>
      </c>
      <c r="D27" s="7">
        <v>2</v>
      </c>
      <c r="E27" s="7">
        <v>26</v>
      </c>
      <c r="F27" s="7">
        <f t="shared" si="0"/>
        <v>251</v>
      </c>
      <c r="G27" s="7">
        <f t="shared" si="1"/>
        <v>112</v>
      </c>
      <c r="H27" s="7">
        <f t="shared" si="2"/>
        <v>3668</v>
      </c>
      <c r="I27" s="8">
        <f t="shared" si="3"/>
        <v>39671</v>
      </c>
      <c r="J27" s="2">
        <v>1</v>
      </c>
      <c r="K27" s="4" t="s">
        <v>131</v>
      </c>
      <c r="L27" s="2" t="s">
        <v>127</v>
      </c>
      <c r="M27" s="2" t="s">
        <v>88</v>
      </c>
      <c r="N27" s="2" t="s">
        <v>95</v>
      </c>
      <c r="O27" s="2" t="s">
        <v>98</v>
      </c>
      <c r="P27" s="44">
        <v>9060</v>
      </c>
      <c r="R27" s="52"/>
      <c r="S27" s="53"/>
      <c r="T27" s="53"/>
      <c r="U27" s="53"/>
      <c r="V27" s="53"/>
      <c r="W27" s="53"/>
      <c r="X27" s="53"/>
      <c r="Y27" s="54"/>
    </row>
    <row r="28" spans="1:25">
      <c r="A28" s="7">
        <v>27</v>
      </c>
      <c r="B28" s="7" t="s">
        <v>28</v>
      </c>
      <c r="C28" s="7">
        <v>3</v>
      </c>
      <c r="D28" s="7">
        <v>2</v>
      </c>
      <c r="E28" s="7">
        <v>27</v>
      </c>
      <c r="F28" s="7">
        <f t="shared" si="0"/>
        <v>252</v>
      </c>
      <c r="G28" s="7">
        <f t="shared" si="1"/>
        <v>112</v>
      </c>
      <c r="H28" s="7">
        <f t="shared" si="2"/>
        <v>3669</v>
      </c>
      <c r="I28" s="8">
        <f t="shared" si="3"/>
        <v>39671</v>
      </c>
      <c r="J28" s="2">
        <v>2</v>
      </c>
      <c r="K28" s="4" t="s">
        <v>135</v>
      </c>
      <c r="L28" s="2" t="s">
        <v>127</v>
      </c>
      <c r="M28" s="2" t="s">
        <v>88</v>
      </c>
      <c r="N28" s="2" t="s">
        <v>95</v>
      </c>
      <c r="O28" s="2" t="s">
        <v>98</v>
      </c>
      <c r="P28" s="44">
        <v>6040</v>
      </c>
    </row>
    <row r="29" spans="1:25">
      <c r="A29" s="7">
        <v>28</v>
      </c>
      <c r="B29" s="7" t="s">
        <v>28</v>
      </c>
      <c r="C29" s="7">
        <v>3</v>
      </c>
      <c r="D29" s="7">
        <v>2</v>
      </c>
      <c r="E29" s="7">
        <v>28</v>
      </c>
      <c r="F29" s="7">
        <f t="shared" si="0"/>
        <v>253</v>
      </c>
      <c r="G29" s="7">
        <f t="shared" si="1"/>
        <v>112</v>
      </c>
      <c r="H29" s="7">
        <f t="shared" si="2"/>
        <v>3670</v>
      </c>
      <c r="I29" s="8">
        <f t="shared" si="3"/>
        <v>39671</v>
      </c>
      <c r="J29" s="2">
        <v>2</v>
      </c>
      <c r="K29" s="4" t="s">
        <v>120</v>
      </c>
      <c r="L29" s="2" t="s">
        <v>127</v>
      </c>
      <c r="M29" s="2" t="s">
        <v>88</v>
      </c>
      <c r="N29" s="2" t="s">
        <v>95</v>
      </c>
      <c r="O29" s="2" t="s">
        <v>98</v>
      </c>
      <c r="P29" s="44">
        <v>10080</v>
      </c>
    </row>
    <row r="30" spans="1:25">
      <c r="A30" s="7">
        <v>29</v>
      </c>
      <c r="B30" s="7" t="s">
        <v>28</v>
      </c>
      <c r="C30" s="7">
        <v>3</v>
      </c>
      <c r="D30" s="7">
        <v>2</v>
      </c>
      <c r="E30" s="7">
        <v>29</v>
      </c>
      <c r="F30" s="7">
        <f t="shared" si="0"/>
        <v>254</v>
      </c>
      <c r="G30" s="7">
        <f t="shared" si="1"/>
        <v>112</v>
      </c>
      <c r="H30" s="7">
        <f t="shared" si="2"/>
        <v>3671</v>
      </c>
      <c r="I30" s="8">
        <f t="shared" si="3"/>
        <v>39671</v>
      </c>
      <c r="J30" s="2">
        <v>2</v>
      </c>
      <c r="K30" s="4" t="s">
        <v>137</v>
      </c>
      <c r="L30" s="2" t="s">
        <v>127</v>
      </c>
      <c r="M30" s="2" t="s">
        <v>88</v>
      </c>
      <c r="N30" s="2" t="s">
        <v>95</v>
      </c>
      <c r="O30" s="2" t="s">
        <v>98</v>
      </c>
      <c r="P30" s="44">
        <v>14885</v>
      </c>
    </row>
    <row r="31" spans="1:25">
      <c r="A31" s="7">
        <v>30</v>
      </c>
      <c r="B31" s="7" t="s">
        <v>28</v>
      </c>
      <c r="C31" s="7">
        <v>3</v>
      </c>
      <c r="D31" s="7">
        <v>2</v>
      </c>
      <c r="E31" s="7">
        <v>30</v>
      </c>
      <c r="F31" s="7">
        <f t="shared" si="0"/>
        <v>255</v>
      </c>
      <c r="G31" s="7">
        <f t="shared" si="1"/>
        <v>112</v>
      </c>
      <c r="H31" s="7">
        <f t="shared" si="2"/>
        <v>3672</v>
      </c>
      <c r="I31" s="8">
        <f t="shared" si="3"/>
        <v>39671</v>
      </c>
      <c r="J31" s="2">
        <v>2</v>
      </c>
      <c r="K31" s="4" t="s">
        <v>119</v>
      </c>
      <c r="L31" s="2" t="s">
        <v>127</v>
      </c>
      <c r="M31" s="2" t="s">
        <v>88</v>
      </c>
      <c r="N31" s="2" t="s">
        <v>95</v>
      </c>
      <c r="O31" s="2" t="s">
        <v>98</v>
      </c>
      <c r="P31" s="44">
        <v>11325</v>
      </c>
    </row>
    <row r="32" spans="1:25">
      <c r="A32" s="7">
        <v>31</v>
      </c>
      <c r="B32" s="7" t="s">
        <v>28</v>
      </c>
      <c r="C32" s="7">
        <v>3</v>
      </c>
      <c r="D32" s="7">
        <v>2</v>
      </c>
      <c r="E32" s="7">
        <v>31</v>
      </c>
      <c r="F32" s="7">
        <f t="shared" si="0"/>
        <v>256</v>
      </c>
      <c r="G32" s="7">
        <f t="shared" si="1"/>
        <v>112</v>
      </c>
      <c r="H32" s="7">
        <f t="shared" si="2"/>
        <v>3673</v>
      </c>
      <c r="I32" s="8">
        <f t="shared" si="3"/>
        <v>39671</v>
      </c>
      <c r="J32" s="2">
        <v>2</v>
      </c>
      <c r="K32" s="4" t="s">
        <v>106</v>
      </c>
      <c r="L32" s="2" t="s">
        <v>127</v>
      </c>
      <c r="M32" s="2" t="s">
        <v>88</v>
      </c>
      <c r="N32" s="2" t="s">
        <v>95</v>
      </c>
      <c r="O32" s="2" t="s">
        <v>98</v>
      </c>
      <c r="P32" s="44">
        <v>1025</v>
      </c>
    </row>
    <row r="33" spans="1:16">
      <c r="A33" s="7">
        <v>32</v>
      </c>
      <c r="B33" s="7" t="s">
        <v>28</v>
      </c>
      <c r="C33" s="7">
        <v>3</v>
      </c>
      <c r="D33" s="7">
        <v>2</v>
      </c>
      <c r="E33" s="7">
        <v>32</v>
      </c>
      <c r="F33" s="7">
        <f t="shared" si="0"/>
        <v>257</v>
      </c>
      <c r="G33" s="7">
        <f t="shared" si="1"/>
        <v>112</v>
      </c>
      <c r="H33" s="7">
        <f t="shared" si="2"/>
        <v>3674</v>
      </c>
      <c r="I33" s="8">
        <f t="shared" si="3"/>
        <v>39671</v>
      </c>
      <c r="J33" s="2">
        <v>2</v>
      </c>
      <c r="K33" s="4" t="s">
        <v>118</v>
      </c>
      <c r="L33" s="2" t="s">
        <v>127</v>
      </c>
      <c r="M33" s="2" t="s">
        <v>88</v>
      </c>
      <c r="N33" s="2" t="s">
        <v>95</v>
      </c>
      <c r="O33" s="2" t="s">
        <v>98</v>
      </c>
      <c r="P33" s="44">
        <v>5525</v>
      </c>
    </row>
    <row r="34" spans="1:16">
      <c r="A34" s="7">
        <v>33</v>
      </c>
      <c r="B34" s="7" t="s">
        <v>28</v>
      </c>
      <c r="C34" s="7">
        <v>3</v>
      </c>
      <c r="D34" s="7">
        <v>3</v>
      </c>
      <c r="E34" s="7">
        <v>33</v>
      </c>
      <c r="F34" s="7">
        <f t="shared" si="0"/>
        <v>258</v>
      </c>
      <c r="G34" s="7">
        <f t="shared" si="1"/>
        <v>112</v>
      </c>
      <c r="H34" s="7">
        <f t="shared" si="2"/>
        <v>3675</v>
      </c>
      <c r="I34" s="8">
        <f t="shared" si="3"/>
        <v>39671</v>
      </c>
      <c r="J34" s="2">
        <v>2</v>
      </c>
      <c r="K34" s="4" t="s">
        <v>111</v>
      </c>
      <c r="L34" s="2" t="s">
        <v>127</v>
      </c>
      <c r="M34" s="2" t="s">
        <v>88</v>
      </c>
      <c r="N34" s="2" t="s">
        <v>95</v>
      </c>
      <c r="O34" s="2" t="s">
        <v>98</v>
      </c>
      <c r="P34" s="44">
        <v>6390</v>
      </c>
    </row>
    <row r="35" spans="1:16">
      <c r="A35" s="7">
        <v>34</v>
      </c>
      <c r="B35" s="7" t="s">
        <v>28</v>
      </c>
      <c r="C35" s="7">
        <v>3</v>
      </c>
      <c r="D35" s="7">
        <v>3</v>
      </c>
      <c r="E35" s="7">
        <v>34</v>
      </c>
      <c r="F35" s="7">
        <f t="shared" si="0"/>
        <v>259</v>
      </c>
      <c r="G35" s="7">
        <f t="shared" si="1"/>
        <v>112</v>
      </c>
      <c r="H35" s="7">
        <f t="shared" si="2"/>
        <v>3676</v>
      </c>
      <c r="I35" s="8">
        <f t="shared" si="3"/>
        <v>39671</v>
      </c>
      <c r="J35" s="2">
        <v>2</v>
      </c>
      <c r="K35" s="4" t="s">
        <v>123</v>
      </c>
      <c r="L35" s="2" t="s">
        <v>127</v>
      </c>
      <c r="M35" s="2" t="s">
        <v>88</v>
      </c>
      <c r="N35" s="2" t="s">
        <v>95</v>
      </c>
      <c r="O35" s="2" t="s">
        <v>98</v>
      </c>
      <c r="P35" s="44">
        <v>5435</v>
      </c>
    </row>
    <row r="36" spans="1:16">
      <c r="A36" s="7">
        <v>35</v>
      </c>
      <c r="B36" s="7" t="s">
        <v>28</v>
      </c>
      <c r="C36" s="7">
        <v>3</v>
      </c>
      <c r="D36" s="7">
        <v>3</v>
      </c>
      <c r="E36" s="7">
        <v>35</v>
      </c>
      <c r="F36" s="7">
        <f t="shared" si="0"/>
        <v>260</v>
      </c>
      <c r="G36" s="7">
        <f t="shared" si="1"/>
        <v>112</v>
      </c>
      <c r="H36" s="7">
        <f t="shared" si="2"/>
        <v>3677</v>
      </c>
      <c r="I36" s="8">
        <f t="shared" si="3"/>
        <v>39671</v>
      </c>
      <c r="J36" s="2">
        <v>2</v>
      </c>
      <c r="K36" s="4" t="s">
        <v>116</v>
      </c>
      <c r="L36" s="2" t="s">
        <v>127</v>
      </c>
      <c r="M36" s="2" t="s">
        <v>88</v>
      </c>
      <c r="N36" s="2" t="s">
        <v>95</v>
      </c>
      <c r="O36" s="2" t="s">
        <v>98</v>
      </c>
      <c r="P36" s="44">
        <v>6300</v>
      </c>
    </row>
    <row r="37" spans="1:16">
      <c r="A37" s="7">
        <v>36</v>
      </c>
      <c r="B37" s="7" t="s">
        <v>28</v>
      </c>
      <c r="C37" s="7">
        <v>3</v>
      </c>
      <c r="D37" s="7">
        <v>3</v>
      </c>
      <c r="E37" s="7">
        <v>36</v>
      </c>
      <c r="F37" s="7">
        <f t="shared" si="0"/>
        <v>261</v>
      </c>
      <c r="G37" s="7">
        <f t="shared" si="1"/>
        <v>112</v>
      </c>
      <c r="H37" s="7">
        <f t="shared" si="2"/>
        <v>3678</v>
      </c>
      <c r="I37" s="8">
        <f t="shared" si="3"/>
        <v>39671</v>
      </c>
      <c r="J37" s="2">
        <v>2</v>
      </c>
      <c r="K37" s="4" t="s">
        <v>121</v>
      </c>
      <c r="L37" s="2" t="s">
        <v>127</v>
      </c>
      <c r="M37" s="2" t="s">
        <v>88</v>
      </c>
      <c r="N37" s="2" t="s">
        <v>95</v>
      </c>
      <c r="O37" s="2" t="s">
        <v>98</v>
      </c>
      <c r="P37" s="44">
        <v>10680</v>
      </c>
    </row>
    <row r="38" spans="1:16">
      <c r="A38" s="7">
        <v>37</v>
      </c>
      <c r="B38" s="7" t="s">
        <v>28</v>
      </c>
      <c r="C38" s="7">
        <v>3</v>
      </c>
      <c r="D38" s="7">
        <v>3</v>
      </c>
      <c r="E38" s="7">
        <v>37</v>
      </c>
      <c r="F38" s="7">
        <f t="shared" si="0"/>
        <v>262</v>
      </c>
      <c r="G38" s="7">
        <f t="shared" si="1"/>
        <v>112</v>
      </c>
      <c r="H38" s="7">
        <f t="shared" si="2"/>
        <v>3679</v>
      </c>
      <c r="I38" s="8">
        <f t="shared" si="3"/>
        <v>39671</v>
      </c>
      <c r="J38" s="2">
        <v>3</v>
      </c>
      <c r="K38" s="4" t="s">
        <v>135</v>
      </c>
      <c r="L38" s="2" t="s">
        <v>127</v>
      </c>
      <c r="M38" s="2" t="s">
        <v>88</v>
      </c>
      <c r="N38" s="2" t="s">
        <v>95</v>
      </c>
      <c r="O38" s="2" t="s">
        <v>98</v>
      </c>
      <c r="P38" s="44">
        <v>6700</v>
      </c>
    </row>
    <row r="39" spans="1:16">
      <c r="A39" s="7">
        <v>38</v>
      </c>
      <c r="B39" s="7" t="s">
        <v>28</v>
      </c>
      <c r="C39" s="7">
        <v>3</v>
      </c>
      <c r="D39" s="7">
        <v>3</v>
      </c>
      <c r="E39" s="7">
        <v>38</v>
      </c>
      <c r="F39" s="7">
        <f t="shared" si="0"/>
        <v>263</v>
      </c>
      <c r="G39" s="7">
        <f t="shared" si="1"/>
        <v>112</v>
      </c>
      <c r="H39" s="7">
        <f t="shared" si="2"/>
        <v>3680</v>
      </c>
      <c r="I39" s="8">
        <f t="shared" si="3"/>
        <v>39671</v>
      </c>
      <c r="J39" s="2">
        <v>3</v>
      </c>
      <c r="K39" s="4" t="s">
        <v>114</v>
      </c>
      <c r="L39" s="2" t="s">
        <v>127</v>
      </c>
      <c r="M39" s="2" t="s">
        <v>88</v>
      </c>
      <c r="N39" s="2" t="s">
        <v>95</v>
      </c>
      <c r="O39" s="2" t="s">
        <v>98</v>
      </c>
      <c r="P39" s="44">
        <v>7970</v>
      </c>
    </row>
    <row r="40" spans="1:16">
      <c r="A40" s="7">
        <v>39</v>
      </c>
      <c r="B40" s="7" t="s">
        <v>28</v>
      </c>
      <c r="C40" s="7">
        <v>3</v>
      </c>
      <c r="D40" s="7">
        <v>3</v>
      </c>
      <c r="E40" s="7">
        <v>39</v>
      </c>
      <c r="F40" s="7">
        <f t="shared" si="0"/>
        <v>264</v>
      </c>
      <c r="G40" s="7">
        <f t="shared" si="1"/>
        <v>112</v>
      </c>
      <c r="H40" s="7">
        <f t="shared" si="2"/>
        <v>3681</v>
      </c>
      <c r="I40" s="8">
        <f t="shared" si="3"/>
        <v>39671</v>
      </c>
      <c r="J40" s="2">
        <v>3</v>
      </c>
      <c r="K40" s="4" t="s">
        <v>129</v>
      </c>
      <c r="L40" s="2" t="s">
        <v>127</v>
      </c>
      <c r="M40" s="2" t="s">
        <v>88</v>
      </c>
      <c r="N40" s="2" t="s">
        <v>95</v>
      </c>
      <c r="O40" s="2" t="s">
        <v>98</v>
      </c>
      <c r="P40" s="44">
        <v>3625</v>
      </c>
    </row>
    <row r="41" spans="1:16">
      <c r="A41" s="7">
        <v>40</v>
      </c>
      <c r="B41" s="7" t="s">
        <v>28</v>
      </c>
      <c r="C41" s="7">
        <v>3</v>
      </c>
      <c r="D41" s="7">
        <v>3</v>
      </c>
      <c r="E41" s="7">
        <v>40</v>
      </c>
      <c r="F41" s="7">
        <f t="shared" si="0"/>
        <v>265</v>
      </c>
      <c r="G41" s="7">
        <f t="shared" si="1"/>
        <v>112</v>
      </c>
      <c r="H41" s="7">
        <f t="shared" si="2"/>
        <v>3682</v>
      </c>
      <c r="I41" s="8">
        <f t="shared" si="3"/>
        <v>39671</v>
      </c>
      <c r="J41" s="2">
        <v>3</v>
      </c>
      <c r="K41" s="4" t="s">
        <v>102</v>
      </c>
      <c r="L41" s="2" t="s">
        <v>127</v>
      </c>
      <c r="M41" s="2" t="s">
        <v>88</v>
      </c>
      <c r="N41" s="2" t="s">
        <v>95</v>
      </c>
      <c r="O41" s="2" t="s">
        <v>98</v>
      </c>
      <c r="P41" s="44">
        <v>2070</v>
      </c>
    </row>
    <row r="42" spans="1:16">
      <c r="A42" s="7">
        <v>41</v>
      </c>
      <c r="B42" s="7" t="s">
        <v>28</v>
      </c>
      <c r="C42" s="7">
        <v>3</v>
      </c>
      <c r="D42" s="7">
        <v>3</v>
      </c>
      <c r="E42" s="7">
        <v>41</v>
      </c>
      <c r="F42" s="7">
        <f t="shared" si="0"/>
        <v>266</v>
      </c>
      <c r="G42" s="7">
        <f t="shared" si="1"/>
        <v>112</v>
      </c>
      <c r="H42" s="7">
        <f t="shared" si="2"/>
        <v>3683</v>
      </c>
      <c r="I42" s="8">
        <f t="shared" si="3"/>
        <v>39671</v>
      </c>
      <c r="J42" s="2">
        <v>3</v>
      </c>
      <c r="K42" s="4" t="s">
        <v>134</v>
      </c>
      <c r="L42" s="2" t="s">
        <v>127</v>
      </c>
      <c r="M42" s="2" t="s">
        <v>88</v>
      </c>
      <c r="N42" s="2" t="s">
        <v>95</v>
      </c>
      <c r="O42" s="2" t="s">
        <v>98</v>
      </c>
      <c r="P42" s="44">
        <v>3025</v>
      </c>
    </row>
    <row r="43" spans="1:16">
      <c r="A43" s="7">
        <v>42</v>
      </c>
      <c r="B43" s="7" t="s">
        <v>28</v>
      </c>
      <c r="C43" s="7">
        <v>3</v>
      </c>
      <c r="D43" s="7">
        <v>3</v>
      </c>
      <c r="E43" s="7">
        <v>42</v>
      </c>
      <c r="F43" s="7">
        <f t="shared" si="0"/>
        <v>267</v>
      </c>
      <c r="G43" s="7">
        <f t="shared" si="1"/>
        <v>112</v>
      </c>
      <c r="H43" s="7">
        <f t="shared" si="2"/>
        <v>3684</v>
      </c>
      <c r="I43" s="8">
        <f t="shared" si="3"/>
        <v>39671</v>
      </c>
      <c r="J43" s="2">
        <v>3</v>
      </c>
      <c r="K43" s="4" t="s">
        <v>116</v>
      </c>
      <c r="L43" s="2" t="s">
        <v>127</v>
      </c>
      <c r="M43" s="2" t="s">
        <v>88</v>
      </c>
      <c r="N43" s="2" t="s">
        <v>95</v>
      </c>
      <c r="O43" s="2" t="s">
        <v>98</v>
      </c>
      <c r="P43" s="44">
        <v>17745</v>
      </c>
    </row>
    <row r="44" spans="1:16">
      <c r="A44" s="7">
        <v>43</v>
      </c>
      <c r="B44" s="7" t="s">
        <v>28</v>
      </c>
      <c r="C44" s="7">
        <v>3</v>
      </c>
      <c r="D44" s="7">
        <v>3</v>
      </c>
      <c r="E44" s="7">
        <v>43</v>
      </c>
      <c r="F44" s="7">
        <f t="shared" si="0"/>
        <v>268</v>
      </c>
      <c r="G44" s="7">
        <f t="shared" si="1"/>
        <v>112</v>
      </c>
      <c r="H44" s="7">
        <f t="shared" si="2"/>
        <v>3685</v>
      </c>
      <c r="I44" s="8">
        <f t="shared" si="3"/>
        <v>39671</v>
      </c>
      <c r="J44" s="2">
        <v>3</v>
      </c>
      <c r="K44" s="4" t="s">
        <v>122</v>
      </c>
      <c r="L44" s="2" t="s">
        <v>127</v>
      </c>
      <c r="M44" s="2" t="s">
        <v>88</v>
      </c>
      <c r="N44" s="2" t="s">
        <v>95</v>
      </c>
      <c r="O44" s="2" t="s">
        <v>98</v>
      </c>
      <c r="P44" s="44">
        <v>13180</v>
      </c>
    </row>
    <row r="45" spans="1:16">
      <c r="A45" s="7">
        <v>44</v>
      </c>
      <c r="B45" s="7" t="s">
        <v>28</v>
      </c>
      <c r="C45" s="7">
        <v>3</v>
      </c>
      <c r="D45" s="7">
        <v>3</v>
      </c>
      <c r="E45" s="7">
        <v>44</v>
      </c>
      <c r="F45" s="7">
        <f t="shared" si="0"/>
        <v>269</v>
      </c>
      <c r="G45" s="7">
        <f t="shared" si="1"/>
        <v>112</v>
      </c>
      <c r="H45" s="7">
        <f t="shared" si="2"/>
        <v>3686</v>
      </c>
      <c r="I45" s="8">
        <f t="shared" si="3"/>
        <v>39671</v>
      </c>
      <c r="J45" s="2">
        <v>3</v>
      </c>
      <c r="K45" s="4" t="s">
        <v>104</v>
      </c>
      <c r="L45" s="2" t="s">
        <v>127</v>
      </c>
      <c r="M45" s="2" t="s">
        <v>88</v>
      </c>
      <c r="N45" s="2" t="s">
        <v>95</v>
      </c>
      <c r="O45" s="2" t="s">
        <v>98</v>
      </c>
      <c r="P45" s="2">
        <v>2390</v>
      </c>
    </row>
    <row r="46" spans="1:16">
      <c r="A46" s="7">
        <v>45</v>
      </c>
      <c r="B46" s="7" t="s">
        <v>28</v>
      </c>
      <c r="C46" s="7">
        <v>3</v>
      </c>
      <c r="D46" s="7">
        <v>3</v>
      </c>
      <c r="E46" s="7">
        <v>45</v>
      </c>
      <c r="F46" s="7">
        <f t="shared" si="0"/>
        <v>270</v>
      </c>
      <c r="G46" s="7">
        <f t="shared" si="1"/>
        <v>112</v>
      </c>
      <c r="H46" s="7">
        <f t="shared" si="2"/>
        <v>3687</v>
      </c>
      <c r="I46" s="8">
        <f t="shared" si="3"/>
        <v>39671</v>
      </c>
      <c r="J46" s="2">
        <v>3</v>
      </c>
      <c r="K46" s="4" t="s">
        <v>141</v>
      </c>
      <c r="L46" s="2" t="s">
        <v>127</v>
      </c>
      <c r="M46" s="2" t="s">
        <v>88</v>
      </c>
      <c r="N46" s="2" t="s">
        <v>95</v>
      </c>
      <c r="O46" s="2" t="s">
        <v>98</v>
      </c>
      <c r="P46" s="2">
        <v>8350</v>
      </c>
    </row>
    <row r="47" spans="1:16">
      <c r="A47" s="7">
        <v>46</v>
      </c>
      <c r="B47" s="7" t="s">
        <v>28</v>
      </c>
      <c r="C47" s="7">
        <v>3</v>
      </c>
      <c r="D47" s="7">
        <v>3</v>
      </c>
      <c r="E47" s="7">
        <v>46</v>
      </c>
      <c r="F47" s="7">
        <f t="shared" si="0"/>
        <v>271</v>
      </c>
      <c r="G47" s="7">
        <f t="shared" si="1"/>
        <v>112</v>
      </c>
      <c r="H47" s="7">
        <f t="shared" si="2"/>
        <v>3688</v>
      </c>
      <c r="I47" s="8">
        <f t="shared" si="3"/>
        <v>39671</v>
      </c>
      <c r="J47" s="2">
        <v>4</v>
      </c>
      <c r="K47" s="4" t="s">
        <v>108</v>
      </c>
      <c r="L47" s="2" t="s">
        <v>127</v>
      </c>
      <c r="M47" s="2" t="s">
        <v>88</v>
      </c>
      <c r="N47" s="2" t="s">
        <v>95</v>
      </c>
      <c r="O47" s="2" t="s">
        <v>98</v>
      </c>
      <c r="P47" s="2">
        <v>4625</v>
      </c>
    </row>
    <row r="48" spans="1:16">
      <c r="A48" s="7">
        <v>47</v>
      </c>
      <c r="B48" s="7" t="s">
        <v>28</v>
      </c>
      <c r="C48" s="7">
        <v>3</v>
      </c>
      <c r="D48" s="7">
        <v>3</v>
      </c>
      <c r="E48" s="7">
        <v>47</v>
      </c>
      <c r="F48" s="7">
        <f t="shared" si="0"/>
        <v>272</v>
      </c>
      <c r="G48" s="7">
        <f t="shared" si="1"/>
        <v>112</v>
      </c>
      <c r="H48" s="7">
        <f t="shared" si="2"/>
        <v>3689</v>
      </c>
      <c r="I48" s="8">
        <f t="shared" si="3"/>
        <v>39671</v>
      </c>
      <c r="J48" s="2">
        <v>4</v>
      </c>
      <c r="K48" s="4" t="s">
        <v>132</v>
      </c>
      <c r="L48" s="2" t="s">
        <v>127</v>
      </c>
      <c r="M48" s="2" t="s">
        <v>88</v>
      </c>
      <c r="N48" s="2" t="s">
        <v>95</v>
      </c>
      <c r="O48" s="2" t="s">
        <v>98</v>
      </c>
      <c r="P48" s="2">
        <v>10755</v>
      </c>
    </row>
    <row r="49" spans="1:16">
      <c r="A49" s="7">
        <v>48</v>
      </c>
      <c r="B49" s="7" t="s">
        <v>28</v>
      </c>
      <c r="C49" s="7">
        <v>3</v>
      </c>
      <c r="D49" s="7">
        <v>3</v>
      </c>
      <c r="E49" s="7">
        <v>48</v>
      </c>
      <c r="F49" s="7">
        <f t="shared" si="0"/>
        <v>273</v>
      </c>
      <c r="G49" s="7">
        <f t="shared" si="1"/>
        <v>112</v>
      </c>
      <c r="H49" s="7">
        <f t="shared" si="2"/>
        <v>3690</v>
      </c>
      <c r="I49" s="8">
        <f t="shared" si="3"/>
        <v>39671</v>
      </c>
      <c r="J49" s="2">
        <v>4</v>
      </c>
      <c r="K49" s="4" t="s">
        <v>135</v>
      </c>
      <c r="L49" s="2" t="s">
        <v>127</v>
      </c>
      <c r="M49" s="2" t="s">
        <v>88</v>
      </c>
      <c r="N49" s="2" t="s">
        <v>95</v>
      </c>
      <c r="O49" s="2" t="s">
        <v>98</v>
      </c>
      <c r="P49" s="2">
        <v>3490</v>
      </c>
    </row>
    <row r="50" spans="1:16">
      <c r="A50" s="7">
        <v>49</v>
      </c>
      <c r="B50" s="7" t="s">
        <v>28</v>
      </c>
      <c r="C50" s="7">
        <v>3</v>
      </c>
      <c r="D50" s="7">
        <v>4</v>
      </c>
      <c r="E50" s="7">
        <v>49</v>
      </c>
      <c r="F50" s="7">
        <f t="shared" si="0"/>
        <v>274</v>
      </c>
      <c r="G50" s="7">
        <f t="shared" si="1"/>
        <v>112</v>
      </c>
      <c r="H50" s="7">
        <f t="shared" si="2"/>
        <v>3691</v>
      </c>
      <c r="I50" s="8">
        <f t="shared" si="3"/>
        <v>39671</v>
      </c>
      <c r="J50" s="2">
        <v>4</v>
      </c>
      <c r="K50" s="43" t="s">
        <v>129</v>
      </c>
      <c r="L50" s="2" t="s">
        <v>127</v>
      </c>
      <c r="M50" s="2" t="s">
        <v>88</v>
      </c>
      <c r="N50" s="2" t="s">
        <v>95</v>
      </c>
      <c r="O50" s="2" t="s">
        <v>98</v>
      </c>
      <c r="P50" s="10">
        <v>2920</v>
      </c>
    </row>
    <row r="51" spans="1:16">
      <c r="A51" s="7">
        <v>50</v>
      </c>
      <c r="B51" s="7" t="s">
        <v>28</v>
      </c>
      <c r="C51" s="7">
        <v>3</v>
      </c>
      <c r="D51" s="7">
        <v>4</v>
      </c>
      <c r="E51" s="7">
        <v>50</v>
      </c>
      <c r="F51" s="7">
        <f t="shared" si="0"/>
        <v>275</v>
      </c>
      <c r="G51" s="7">
        <f t="shared" si="1"/>
        <v>112</v>
      </c>
      <c r="H51" s="7">
        <f t="shared" si="2"/>
        <v>3692</v>
      </c>
      <c r="I51" s="8">
        <f t="shared" si="3"/>
        <v>39671</v>
      </c>
      <c r="J51" s="2">
        <v>4</v>
      </c>
      <c r="K51" s="43" t="s">
        <v>140</v>
      </c>
      <c r="L51" s="2" t="s">
        <v>127</v>
      </c>
      <c r="M51" s="2" t="s">
        <v>88</v>
      </c>
      <c r="N51" s="2" t="s">
        <v>95</v>
      </c>
      <c r="O51" s="2" t="s">
        <v>98</v>
      </c>
      <c r="P51" s="10">
        <v>9050</v>
      </c>
    </row>
    <row r="52" spans="1:16">
      <c r="A52" s="7">
        <v>51</v>
      </c>
      <c r="B52" s="7" t="s">
        <v>28</v>
      </c>
      <c r="C52" s="7">
        <v>3</v>
      </c>
      <c r="D52" s="7">
        <v>4</v>
      </c>
      <c r="E52" s="7">
        <v>51</v>
      </c>
      <c r="F52" s="7">
        <f t="shared" si="0"/>
        <v>276</v>
      </c>
      <c r="G52" s="7">
        <f t="shared" si="1"/>
        <v>112</v>
      </c>
      <c r="H52" s="7">
        <f t="shared" si="2"/>
        <v>3693</v>
      </c>
      <c r="I52" s="8">
        <f t="shared" si="3"/>
        <v>39671</v>
      </c>
      <c r="J52" s="2">
        <v>4</v>
      </c>
      <c r="K52" s="43" t="s">
        <v>103</v>
      </c>
      <c r="L52" s="2" t="s">
        <v>127</v>
      </c>
      <c r="M52" s="2" t="s">
        <v>88</v>
      </c>
      <c r="N52" s="2" t="s">
        <v>95</v>
      </c>
      <c r="O52" s="2" t="s">
        <v>98</v>
      </c>
      <c r="P52" s="10">
        <v>8680</v>
      </c>
    </row>
    <row r="53" spans="1:16">
      <c r="A53" s="7">
        <v>52</v>
      </c>
      <c r="B53" s="7" t="s">
        <v>28</v>
      </c>
      <c r="C53" s="7">
        <v>3</v>
      </c>
      <c r="D53" s="7">
        <v>4</v>
      </c>
      <c r="E53" s="7">
        <v>52</v>
      </c>
      <c r="F53" s="7">
        <f t="shared" si="0"/>
        <v>277</v>
      </c>
      <c r="G53" s="7">
        <f t="shared" si="1"/>
        <v>112</v>
      </c>
      <c r="H53" s="7">
        <f t="shared" si="2"/>
        <v>3694</v>
      </c>
      <c r="I53" s="8">
        <f t="shared" si="3"/>
        <v>39671</v>
      </c>
      <c r="J53" s="2">
        <v>4</v>
      </c>
      <c r="K53" s="43" t="s">
        <v>136</v>
      </c>
      <c r="L53" s="2" t="s">
        <v>127</v>
      </c>
      <c r="M53" s="2" t="s">
        <v>88</v>
      </c>
      <c r="N53" s="2" t="s">
        <v>95</v>
      </c>
      <c r="O53" s="2" t="s">
        <v>98</v>
      </c>
      <c r="P53" s="10">
        <v>1640</v>
      </c>
    </row>
    <row r="54" spans="1:16">
      <c r="A54" s="7">
        <v>53</v>
      </c>
      <c r="B54" s="7" t="s">
        <v>28</v>
      </c>
      <c r="C54" s="7">
        <v>3</v>
      </c>
      <c r="D54" s="7">
        <v>4</v>
      </c>
      <c r="E54" s="7">
        <v>53</v>
      </c>
      <c r="F54" s="7">
        <f t="shared" si="0"/>
        <v>278</v>
      </c>
      <c r="G54" s="7">
        <f t="shared" si="1"/>
        <v>112</v>
      </c>
      <c r="H54" s="7">
        <f t="shared" si="2"/>
        <v>3695</v>
      </c>
      <c r="I54" s="8">
        <f t="shared" si="3"/>
        <v>39671</v>
      </c>
      <c r="J54" s="2">
        <v>4</v>
      </c>
      <c r="K54" s="43" t="s">
        <v>128</v>
      </c>
      <c r="L54" s="2" t="s">
        <v>127</v>
      </c>
      <c r="M54" s="2" t="s">
        <v>88</v>
      </c>
      <c r="N54" s="2" t="s">
        <v>95</v>
      </c>
      <c r="O54" s="2" t="s">
        <v>98</v>
      </c>
      <c r="P54" s="10">
        <v>5905</v>
      </c>
    </row>
    <row r="55" spans="1:16">
      <c r="A55" s="7">
        <v>54</v>
      </c>
      <c r="B55" s="7" t="s">
        <v>28</v>
      </c>
      <c r="C55" s="7">
        <v>3</v>
      </c>
      <c r="D55" s="7">
        <v>4</v>
      </c>
      <c r="E55" s="7">
        <v>54</v>
      </c>
      <c r="F55" s="7">
        <f t="shared" si="0"/>
        <v>279</v>
      </c>
      <c r="G55" s="7">
        <f t="shared" si="1"/>
        <v>112</v>
      </c>
      <c r="H55" s="7">
        <f t="shared" si="2"/>
        <v>3696</v>
      </c>
      <c r="I55" s="8">
        <f t="shared" si="3"/>
        <v>39671</v>
      </c>
      <c r="J55" s="2">
        <v>4</v>
      </c>
      <c r="K55" s="43" t="s">
        <v>131</v>
      </c>
      <c r="L55" s="2" t="s">
        <v>127</v>
      </c>
      <c r="M55" s="2" t="s">
        <v>88</v>
      </c>
      <c r="N55" s="2" t="s">
        <v>95</v>
      </c>
      <c r="O55" s="2" t="s">
        <v>98</v>
      </c>
      <c r="P55" s="10">
        <v>13810</v>
      </c>
    </row>
    <row r="56" spans="1:16">
      <c r="A56" s="7">
        <v>55</v>
      </c>
      <c r="B56" s="7" t="s">
        <v>28</v>
      </c>
      <c r="C56" s="7">
        <v>3</v>
      </c>
      <c r="D56" s="7">
        <v>4</v>
      </c>
      <c r="E56" s="7">
        <v>55</v>
      </c>
      <c r="F56" s="7">
        <f t="shared" si="0"/>
        <v>280</v>
      </c>
      <c r="G56" s="7">
        <f t="shared" si="1"/>
        <v>112</v>
      </c>
      <c r="H56" s="7">
        <f t="shared" si="2"/>
        <v>3697</v>
      </c>
      <c r="I56" s="8">
        <f t="shared" si="3"/>
        <v>39671</v>
      </c>
      <c r="J56" s="2">
        <v>4</v>
      </c>
      <c r="K56" s="43" t="s">
        <v>105</v>
      </c>
      <c r="L56" s="2" t="s">
        <v>127</v>
      </c>
      <c r="M56" s="2" t="s">
        <v>88</v>
      </c>
      <c r="N56" s="2" t="s">
        <v>95</v>
      </c>
      <c r="O56" s="2" t="s">
        <v>98</v>
      </c>
      <c r="P56" s="10">
        <v>5065</v>
      </c>
    </row>
    <row r="57" spans="1:16">
      <c r="A57" s="7">
        <v>56</v>
      </c>
      <c r="B57" s="7" t="s">
        <v>28</v>
      </c>
      <c r="C57" s="7">
        <v>3</v>
      </c>
      <c r="D57" s="7">
        <v>4</v>
      </c>
      <c r="E57" s="7">
        <v>56</v>
      </c>
      <c r="F57" s="7">
        <f t="shared" si="0"/>
        <v>281</v>
      </c>
      <c r="G57" s="7">
        <f t="shared" si="1"/>
        <v>112</v>
      </c>
      <c r="H57" s="7">
        <f t="shared" si="2"/>
        <v>3698</v>
      </c>
      <c r="I57" s="8">
        <f t="shared" si="3"/>
        <v>39671</v>
      </c>
      <c r="J57" s="2">
        <v>5</v>
      </c>
      <c r="K57" s="43" t="s">
        <v>135</v>
      </c>
      <c r="L57" s="2" t="s">
        <v>127</v>
      </c>
      <c r="M57" s="2" t="s">
        <v>88</v>
      </c>
      <c r="N57" s="2" t="s">
        <v>95</v>
      </c>
      <c r="O57" s="2" t="s">
        <v>98</v>
      </c>
      <c r="P57" s="10">
        <v>3630</v>
      </c>
    </row>
    <row r="58" spans="1:16">
      <c r="A58" s="7">
        <v>57</v>
      </c>
      <c r="B58" s="7" t="s">
        <v>28</v>
      </c>
      <c r="C58" s="7">
        <v>3</v>
      </c>
      <c r="D58" s="7">
        <v>4</v>
      </c>
      <c r="E58" s="7">
        <v>57</v>
      </c>
      <c r="F58" s="7">
        <f t="shared" si="0"/>
        <v>282</v>
      </c>
      <c r="G58" s="7">
        <f t="shared" si="1"/>
        <v>112</v>
      </c>
      <c r="H58" s="7">
        <f t="shared" si="2"/>
        <v>3699</v>
      </c>
      <c r="I58" s="8">
        <f t="shared" si="3"/>
        <v>39671</v>
      </c>
      <c r="J58" s="2">
        <v>5</v>
      </c>
      <c r="K58" s="43" t="s">
        <v>120</v>
      </c>
      <c r="L58" s="2" t="s">
        <v>127</v>
      </c>
      <c r="M58" s="2" t="s">
        <v>88</v>
      </c>
      <c r="N58" s="2" t="s">
        <v>95</v>
      </c>
      <c r="O58" s="2" t="s">
        <v>98</v>
      </c>
      <c r="P58" s="10">
        <v>9000</v>
      </c>
    </row>
    <row r="59" spans="1:16">
      <c r="A59" s="7">
        <v>58</v>
      </c>
      <c r="B59" s="7" t="s">
        <v>28</v>
      </c>
      <c r="C59" s="7">
        <v>3</v>
      </c>
      <c r="D59" s="7">
        <v>4</v>
      </c>
      <c r="E59" s="7">
        <v>58</v>
      </c>
      <c r="F59" s="7">
        <f t="shared" si="0"/>
        <v>283</v>
      </c>
      <c r="G59" s="7">
        <f t="shared" si="1"/>
        <v>112</v>
      </c>
      <c r="H59" s="7">
        <f t="shared" si="2"/>
        <v>3700</v>
      </c>
      <c r="I59" s="8">
        <f t="shared" si="3"/>
        <v>39671</v>
      </c>
      <c r="J59" s="2">
        <v>5</v>
      </c>
      <c r="K59" s="43" t="s">
        <v>106</v>
      </c>
      <c r="L59" s="2" t="s">
        <v>127</v>
      </c>
      <c r="M59" s="2" t="s">
        <v>88</v>
      </c>
      <c r="N59" s="2" t="s">
        <v>95</v>
      </c>
      <c r="O59" s="2" t="s">
        <v>98</v>
      </c>
      <c r="P59" s="10">
        <v>14725</v>
      </c>
    </row>
    <row r="60" spans="1:16">
      <c r="A60" s="7">
        <v>59</v>
      </c>
      <c r="B60" s="7" t="s">
        <v>28</v>
      </c>
      <c r="C60" s="7">
        <v>3</v>
      </c>
      <c r="D60" s="7">
        <v>4</v>
      </c>
      <c r="E60" s="7">
        <v>59</v>
      </c>
      <c r="F60" s="7">
        <f t="shared" si="0"/>
        <v>284</v>
      </c>
      <c r="G60" s="7">
        <f t="shared" si="1"/>
        <v>112</v>
      </c>
      <c r="H60" s="7">
        <f t="shared" si="2"/>
        <v>3701</v>
      </c>
      <c r="I60" s="8">
        <f t="shared" si="3"/>
        <v>39671</v>
      </c>
      <c r="J60" s="2">
        <v>5</v>
      </c>
      <c r="K60" s="43" t="s">
        <v>143</v>
      </c>
      <c r="L60" s="2" t="s">
        <v>127</v>
      </c>
      <c r="M60" s="2" t="s">
        <v>88</v>
      </c>
      <c r="N60" s="2" t="s">
        <v>95</v>
      </c>
      <c r="O60" s="2" t="s">
        <v>98</v>
      </c>
      <c r="P60" s="10">
        <v>17095</v>
      </c>
    </row>
    <row r="61" spans="1:16">
      <c r="A61" s="7">
        <v>60</v>
      </c>
      <c r="B61" s="7" t="s">
        <v>28</v>
      </c>
      <c r="C61" s="7">
        <v>3</v>
      </c>
      <c r="D61" s="7">
        <v>4</v>
      </c>
      <c r="E61" s="7">
        <v>60</v>
      </c>
      <c r="F61" s="7">
        <f t="shared" si="0"/>
        <v>285</v>
      </c>
      <c r="G61" s="7">
        <f t="shared" si="1"/>
        <v>112</v>
      </c>
      <c r="H61" s="7">
        <f t="shared" si="2"/>
        <v>3702</v>
      </c>
      <c r="I61" s="8">
        <f t="shared" si="3"/>
        <v>39671</v>
      </c>
      <c r="J61" s="2">
        <v>5</v>
      </c>
      <c r="K61" s="43" t="s">
        <v>117</v>
      </c>
      <c r="L61" s="2" t="s">
        <v>127</v>
      </c>
      <c r="M61" s="2" t="s">
        <v>88</v>
      </c>
      <c r="N61" s="2" t="s">
        <v>95</v>
      </c>
      <c r="O61" s="2" t="s">
        <v>98</v>
      </c>
      <c r="P61" s="10">
        <v>16975</v>
      </c>
    </row>
    <row r="62" spans="1:16">
      <c r="A62" s="7">
        <v>61</v>
      </c>
      <c r="B62" s="7" t="s">
        <v>28</v>
      </c>
      <c r="C62" s="7">
        <v>3</v>
      </c>
      <c r="D62" s="7">
        <v>4</v>
      </c>
      <c r="E62" s="7">
        <v>61</v>
      </c>
      <c r="F62" s="7">
        <f t="shared" si="0"/>
        <v>286</v>
      </c>
      <c r="G62" s="7">
        <f t="shared" si="1"/>
        <v>112</v>
      </c>
      <c r="H62" s="7">
        <f t="shared" si="2"/>
        <v>3703</v>
      </c>
      <c r="I62" s="8">
        <f t="shared" si="3"/>
        <v>39671</v>
      </c>
      <c r="J62" s="2">
        <v>5</v>
      </c>
      <c r="K62" s="43" t="s">
        <v>140</v>
      </c>
      <c r="L62" s="2" t="s">
        <v>127</v>
      </c>
      <c r="M62" s="2" t="s">
        <v>88</v>
      </c>
      <c r="N62" s="2" t="s">
        <v>95</v>
      </c>
      <c r="O62" s="2" t="s">
        <v>98</v>
      </c>
      <c r="P62" s="10">
        <v>13005</v>
      </c>
    </row>
    <row r="63" spans="1:16">
      <c r="A63" s="7">
        <v>62</v>
      </c>
      <c r="B63" s="7" t="s">
        <v>28</v>
      </c>
      <c r="C63" s="7">
        <v>3</v>
      </c>
      <c r="D63" s="7">
        <v>4</v>
      </c>
      <c r="E63" s="7">
        <v>62</v>
      </c>
      <c r="F63" s="7">
        <f t="shared" si="0"/>
        <v>287</v>
      </c>
      <c r="G63" s="7">
        <f t="shared" si="1"/>
        <v>112</v>
      </c>
      <c r="H63" s="7">
        <f t="shared" si="2"/>
        <v>3704</v>
      </c>
      <c r="I63" s="8">
        <f t="shared" si="3"/>
        <v>39671</v>
      </c>
      <c r="J63" s="2">
        <v>5</v>
      </c>
      <c r="K63" s="43" t="s">
        <v>112</v>
      </c>
      <c r="L63" s="2" t="s">
        <v>127</v>
      </c>
      <c r="M63" s="2" t="s">
        <v>88</v>
      </c>
      <c r="N63" s="2" t="s">
        <v>95</v>
      </c>
      <c r="O63" s="2" t="s">
        <v>98</v>
      </c>
      <c r="P63" s="10">
        <v>15910</v>
      </c>
    </row>
    <row r="64" spans="1:16">
      <c r="A64" s="7">
        <v>63</v>
      </c>
      <c r="B64" s="7" t="s">
        <v>28</v>
      </c>
      <c r="C64" s="7">
        <v>3</v>
      </c>
      <c r="D64" s="7">
        <v>4</v>
      </c>
      <c r="E64" s="7">
        <v>63</v>
      </c>
      <c r="F64" s="7">
        <f t="shared" si="0"/>
        <v>288</v>
      </c>
      <c r="G64" s="7">
        <f t="shared" si="1"/>
        <v>112</v>
      </c>
      <c r="H64" s="7">
        <f t="shared" si="2"/>
        <v>3705</v>
      </c>
      <c r="I64" s="8">
        <f t="shared" si="3"/>
        <v>39671</v>
      </c>
      <c r="J64" s="2">
        <v>5</v>
      </c>
      <c r="K64" s="43" t="s">
        <v>138</v>
      </c>
      <c r="L64" s="2" t="s">
        <v>127</v>
      </c>
      <c r="M64" s="2" t="s">
        <v>88</v>
      </c>
      <c r="N64" s="2" t="s">
        <v>95</v>
      </c>
      <c r="O64" s="2" t="s">
        <v>98</v>
      </c>
      <c r="P64" s="10">
        <v>15660</v>
      </c>
    </row>
    <row r="65" spans="1:16">
      <c r="A65" s="7">
        <v>64</v>
      </c>
      <c r="B65" s="7" t="s">
        <v>28</v>
      </c>
      <c r="C65" s="7">
        <v>3</v>
      </c>
      <c r="D65" s="7">
        <v>4</v>
      </c>
      <c r="E65" s="7">
        <v>64</v>
      </c>
      <c r="F65" s="7">
        <f t="shared" si="0"/>
        <v>289</v>
      </c>
      <c r="G65" s="7">
        <f t="shared" si="1"/>
        <v>112</v>
      </c>
      <c r="H65" s="7">
        <f t="shared" si="2"/>
        <v>3706</v>
      </c>
      <c r="I65" s="8">
        <f t="shared" si="3"/>
        <v>39671</v>
      </c>
      <c r="J65" s="2">
        <v>5</v>
      </c>
      <c r="K65" s="43" t="s">
        <v>123</v>
      </c>
      <c r="L65" s="2" t="s">
        <v>127</v>
      </c>
      <c r="M65" s="2" t="s">
        <v>88</v>
      </c>
      <c r="N65" s="2" t="s">
        <v>95</v>
      </c>
      <c r="O65" s="2" t="s">
        <v>98</v>
      </c>
      <c r="P65" s="10">
        <v>16265</v>
      </c>
    </row>
    <row r="66" spans="1:16">
      <c r="A66" s="7">
        <v>65</v>
      </c>
      <c r="B66" s="7" t="s">
        <v>28</v>
      </c>
      <c r="C66" s="7">
        <v>3</v>
      </c>
      <c r="D66" s="7" t="s">
        <v>27</v>
      </c>
      <c r="E66" s="7" t="s">
        <v>12</v>
      </c>
      <c r="F66" s="7">
        <f t="shared" si="0"/>
        <v>290</v>
      </c>
      <c r="G66" s="7">
        <f t="shared" si="1"/>
        <v>112</v>
      </c>
      <c r="H66" s="7">
        <f t="shared" si="2"/>
        <v>3707</v>
      </c>
      <c r="I66" s="8">
        <f t="shared" si="3"/>
        <v>39671</v>
      </c>
      <c r="J66" s="2">
        <v>10</v>
      </c>
      <c r="K66" s="43" t="s">
        <v>140</v>
      </c>
      <c r="L66" s="2" t="s">
        <v>101</v>
      </c>
      <c r="M66" s="2" t="s">
        <v>88</v>
      </c>
      <c r="N66" s="2" t="s">
        <v>95</v>
      </c>
      <c r="O66" s="2" t="s">
        <v>98</v>
      </c>
      <c r="P66" s="10" t="s">
        <v>93</v>
      </c>
    </row>
    <row r="67" spans="1:16">
      <c r="A67" s="7">
        <v>66</v>
      </c>
      <c r="B67" s="7" t="s">
        <v>28</v>
      </c>
      <c r="C67" s="7">
        <v>3</v>
      </c>
      <c r="D67" s="7" t="s">
        <v>27</v>
      </c>
      <c r="E67" s="7" t="s">
        <v>13</v>
      </c>
      <c r="F67" s="7">
        <f t="shared" si="0"/>
        <v>291</v>
      </c>
      <c r="G67" s="7">
        <f t="shared" si="1"/>
        <v>112</v>
      </c>
      <c r="H67" s="7">
        <f t="shared" si="2"/>
        <v>3708</v>
      </c>
      <c r="I67" s="8">
        <f t="shared" si="3"/>
        <v>39671</v>
      </c>
      <c r="J67" s="2">
        <v>12</v>
      </c>
      <c r="K67" s="43" t="s">
        <v>137</v>
      </c>
      <c r="L67" s="2" t="s">
        <v>127</v>
      </c>
      <c r="M67" s="2" t="s">
        <v>88</v>
      </c>
      <c r="N67" s="2" t="s">
        <v>95</v>
      </c>
      <c r="O67" s="2" t="s">
        <v>98</v>
      </c>
      <c r="P67" s="10" t="s">
        <v>93</v>
      </c>
    </row>
    <row r="68" spans="1:16">
      <c r="A68" s="7">
        <v>67</v>
      </c>
      <c r="B68" s="7" t="s">
        <v>28</v>
      </c>
      <c r="C68" s="7">
        <v>3</v>
      </c>
      <c r="D68" s="7" t="s">
        <v>27</v>
      </c>
      <c r="E68" s="7" t="s">
        <v>14</v>
      </c>
      <c r="F68" s="7">
        <f t="shared" ref="F68:F76" si="4">F67+1</f>
        <v>292</v>
      </c>
      <c r="G68" s="7">
        <f t="shared" ref="G68:G76" si="5">G67</f>
        <v>112</v>
      </c>
      <c r="H68" s="7">
        <f t="shared" ref="H68:H76" si="6">H67+1</f>
        <v>3709</v>
      </c>
      <c r="I68" s="8">
        <f t="shared" ref="I68:I76" si="7">I67</f>
        <v>39671</v>
      </c>
      <c r="J68" s="2">
        <v>3</v>
      </c>
      <c r="K68" s="43" t="s">
        <v>109</v>
      </c>
      <c r="L68" s="2" t="s">
        <v>127</v>
      </c>
      <c r="M68" s="2" t="s">
        <v>88</v>
      </c>
      <c r="N68" s="2" t="s">
        <v>95</v>
      </c>
      <c r="O68" s="2" t="s">
        <v>98</v>
      </c>
      <c r="P68" s="10" t="s">
        <v>93</v>
      </c>
    </row>
    <row r="69" spans="1:16">
      <c r="A69" s="7">
        <v>68</v>
      </c>
      <c r="B69" s="7" t="s">
        <v>28</v>
      </c>
      <c r="C69" s="7">
        <v>3</v>
      </c>
      <c r="D69" s="7" t="s">
        <v>27</v>
      </c>
      <c r="E69" s="7" t="s">
        <v>15</v>
      </c>
      <c r="F69" s="7">
        <f t="shared" si="4"/>
        <v>293</v>
      </c>
      <c r="G69" s="7">
        <f t="shared" si="5"/>
        <v>112</v>
      </c>
      <c r="H69" s="7">
        <f t="shared" si="6"/>
        <v>3710</v>
      </c>
      <c r="I69" s="8">
        <f t="shared" si="7"/>
        <v>39671</v>
      </c>
      <c r="J69" s="2">
        <v>4</v>
      </c>
      <c r="K69" s="43" t="s">
        <v>134</v>
      </c>
      <c r="L69" s="2" t="s">
        <v>127</v>
      </c>
      <c r="M69" s="2" t="s">
        <v>88</v>
      </c>
      <c r="N69" s="2" t="s">
        <v>95</v>
      </c>
      <c r="O69" s="2" t="s">
        <v>98</v>
      </c>
      <c r="P69" s="10" t="s">
        <v>93</v>
      </c>
    </row>
    <row r="70" spans="1:16">
      <c r="A70" s="7">
        <v>69</v>
      </c>
      <c r="B70" s="7" t="s">
        <v>28</v>
      </c>
      <c r="C70" s="7">
        <v>3</v>
      </c>
      <c r="D70" s="7" t="s">
        <v>27</v>
      </c>
      <c r="E70" s="7" t="s">
        <v>16</v>
      </c>
      <c r="F70" s="7">
        <f t="shared" si="4"/>
        <v>294</v>
      </c>
      <c r="G70" s="7">
        <f t="shared" si="5"/>
        <v>112</v>
      </c>
      <c r="H70" s="7">
        <f t="shared" si="6"/>
        <v>3711</v>
      </c>
      <c r="I70" s="8">
        <f t="shared" si="7"/>
        <v>39671</v>
      </c>
      <c r="J70" s="2">
        <v>5</v>
      </c>
      <c r="K70" s="43" t="s">
        <v>133</v>
      </c>
      <c r="L70" s="2" t="s">
        <v>127</v>
      </c>
      <c r="M70" s="2" t="s">
        <v>88</v>
      </c>
      <c r="N70" s="2" t="s">
        <v>95</v>
      </c>
      <c r="O70" s="2" t="s">
        <v>98</v>
      </c>
      <c r="P70" s="10" t="s">
        <v>93</v>
      </c>
    </row>
    <row r="71" spans="1:16">
      <c r="A71" s="7">
        <v>70</v>
      </c>
      <c r="B71" s="7" t="s">
        <v>28</v>
      </c>
      <c r="C71" s="7">
        <v>3</v>
      </c>
      <c r="D71" s="7" t="s">
        <v>27</v>
      </c>
      <c r="E71" s="7" t="s">
        <v>17</v>
      </c>
      <c r="F71" s="7">
        <f t="shared" si="4"/>
        <v>295</v>
      </c>
      <c r="G71" s="7">
        <f t="shared" si="5"/>
        <v>112</v>
      </c>
      <c r="H71" s="7">
        <f t="shared" si="6"/>
        <v>3712</v>
      </c>
      <c r="I71" s="8">
        <f t="shared" si="7"/>
        <v>39671</v>
      </c>
      <c r="J71" s="2">
        <v>5</v>
      </c>
      <c r="K71" s="4" t="s">
        <v>104</v>
      </c>
      <c r="L71" s="2" t="s">
        <v>127</v>
      </c>
      <c r="M71" s="2" t="s">
        <v>88</v>
      </c>
      <c r="N71" s="2" t="s">
        <v>95</v>
      </c>
      <c r="O71" s="2" t="s">
        <v>98</v>
      </c>
      <c r="P71" s="7" t="s">
        <v>93</v>
      </c>
    </row>
    <row r="72" spans="1:16">
      <c r="A72" s="7">
        <v>71</v>
      </c>
      <c r="B72" s="7" t="s">
        <v>28</v>
      </c>
      <c r="C72" s="7">
        <v>3</v>
      </c>
      <c r="D72" s="7" t="s">
        <v>27</v>
      </c>
      <c r="E72" s="7" t="s">
        <v>18</v>
      </c>
      <c r="F72" s="7">
        <f t="shared" si="4"/>
        <v>296</v>
      </c>
      <c r="G72" s="7">
        <f t="shared" si="5"/>
        <v>112</v>
      </c>
      <c r="H72" s="7">
        <f t="shared" si="6"/>
        <v>3713</v>
      </c>
      <c r="I72" s="8">
        <f t="shared" si="7"/>
        <v>39671</v>
      </c>
      <c r="J72" s="2">
        <v>5</v>
      </c>
      <c r="K72" s="4" t="s">
        <v>131</v>
      </c>
      <c r="L72" s="2" t="s">
        <v>127</v>
      </c>
      <c r="M72" s="2" t="s">
        <v>88</v>
      </c>
      <c r="N72" s="2" t="s">
        <v>95</v>
      </c>
      <c r="O72" s="2" t="s">
        <v>98</v>
      </c>
      <c r="P72" s="7" t="s">
        <v>93</v>
      </c>
    </row>
    <row r="73" spans="1:16">
      <c r="A73" s="7">
        <v>72</v>
      </c>
      <c r="B73" s="7" t="s">
        <v>28</v>
      </c>
      <c r="C73" s="7">
        <v>3</v>
      </c>
      <c r="D73" s="7" t="s">
        <v>27</v>
      </c>
      <c r="E73" s="7" t="s">
        <v>19</v>
      </c>
      <c r="F73" s="7">
        <f t="shared" si="4"/>
        <v>297</v>
      </c>
      <c r="G73" s="7">
        <f t="shared" si="5"/>
        <v>112</v>
      </c>
      <c r="H73" s="7">
        <f t="shared" si="6"/>
        <v>3714</v>
      </c>
      <c r="I73" s="8">
        <f t="shared" si="7"/>
        <v>39671</v>
      </c>
      <c r="J73" s="2">
        <v>5</v>
      </c>
      <c r="K73" s="4" t="s">
        <v>115</v>
      </c>
      <c r="L73" s="2" t="s">
        <v>127</v>
      </c>
      <c r="M73" s="2" t="s">
        <v>88</v>
      </c>
      <c r="N73" s="2" t="s">
        <v>95</v>
      </c>
      <c r="O73" s="2" t="s">
        <v>98</v>
      </c>
      <c r="P73" s="7" t="s">
        <v>93</v>
      </c>
    </row>
    <row r="74" spans="1:16">
      <c r="A74" s="7">
        <v>73</v>
      </c>
      <c r="B74" s="7" t="s">
        <v>28</v>
      </c>
      <c r="C74" s="7">
        <v>3</v>
      </c>
      <c r="D74" s="7" t="s">
        <v>27</v>
      </c>
      <c r="E74" s="7" t="s">
        <v>20</v>
      </c>
      <c r="F74" s="7">
        <f t="shared" si="4"/>
        <v>298</v>
      </c>
      <c r="G74" s="7">
        <f t="shared" si="5"/>
        <v>112</v>
      </c>
      <c r="H74" s="7">
        <f t="shared" si="6"/>
        <v>3715</v>
      </c>
      <c r="I74" s="8">
        <f t="shared" si="7"/>
        <v>39671</v>
      </c>
      <c r="J74" s="2">
        <v>5</v>
      </c>
      <c r="K74" s="4" t="s">
        <v>105</v>
      </c>
      <c r="L74" s="2" t="s">
        <v>127</v>
      </c>
      <c r="M74" s="2" t="s">
        <v>88</v>
      </c>
      <c r="N74" s="2" t="s">
        <v>95</v>
      </c>
      <c r="O74" s="2" t="s">
        <v>98</v>
      </c>
      <c r="P74" s="7" t="s">
        <v>93</v>
      </c>
    </row>
    <row r="75" spans="1:16">
      <c r="A75" s="7">
        <v>74</v>
      </c>
      <c r="B75" s="7" t="s">
        <v>28</v>
      </c>
      <c r="C75" s="7">
        <v>3</v>
      </c>
      <c r="D75" s="7" t="s">
        <v>27</v>
      </c>
      <c r="E75" s="7" t="s">
        <v>21</v>
      </c>
      <c r="F75" s="7">
        <f t="shared" si="4"/>
        <v>299</v>
      </c>
      <c r="G75" s="7">
        <f t="shared" si="5"/>
        <v>112</v>
      </c>
      <c r="H75" s="7">
        <f t="shared" si="6"/>
        <v>3716</v>
      </c>
      <c r="I75" s="8">
        <f t="shared" si="7"/>
        <v>39671</v>
      </c>
      <c r="J75" s="2">
        <v>5</v>
      </c>
      <c r="K75" s="4" t="s">
        <v>121</v>
      </c>
      <c r="L75" s="2" t="s">
        <v>127</v>
      </c>
      <c r="M75" s="2" t="s">
        <v>88</v>
      </c>
      <c r="N75" s="2" t="s">
        <v>95</v>
      </c>
      <c r="O75" s="2" t="s">
        <v>98</v>
      </c>
      <c r="P75" s="7" t="s">
        <v>93</v>
      </c>
    </row>
    <row r="76" spans="1:16">
      <c r="A76" s="7">
        <v>75</v>
      </c>
      <c r="B76" s="7" t="s">
        <v>28</v>
      </c>
      <c r="C76" s="7">
        <v>3</v>
      </c>
      <c r="D76" s="7" t="s">
        <v>27</v>
      </c>
      <c r="E76" s="7" t="s">
        <v>22</v>
      </c>
      <c r="F76" s="7">
        <f t="shared" si="4"/>
        <v>300</v>
      </c>
      <c r="G76" s="7">
        <f t="shared" si="5"/>
        <v>112</v>
      </c>
      <c r="H76" s="7">
        <f t="shared" si="6"/>
        <v>3717</v>
      </c>
      <c r="I76" s="8">
        <f t="shared" si="7"/>
        <v>39671</v>
      </c>
      <c r="J76" s="2">
        <v>5</v>
      </c>
      <c r="K76" s="4" t="s">
        <v>141</v>
      </c>
      <c r="L76" s="2" t="s">
        <v>127</v>
      </c>
      <c r="M76" s="2" t="s">
        <v>88</v>
      </c>
      <c r="N76" s="2" t="s">
        <v>95</v>
      </c>
      <c r="O76" s="2" t="s">
        <v>98</v>
      </c>
      <c r="P76" s="7" t="s">
        <v>93</v>
      </c>
    </row>
    <row r="79" spans="1:16" ht="15" customHeight="1"/>
    <row r="84" spans="11:11">
      <c r="K84" s="11"/>
    </row>
  </sheetData>
  <mergeCells count="2">
    <mergeCell ref="R18:Y27"/>
    <mergeCell ref="R17:Y17"/>
  </mergeCells>
  <dataValidations xWindow="858" yWindow="339" count="20">
    <dataValidation type="whole" allowBlank="1" showInputMessage="1" showErrorMessage="1" errorTitle="Inaccurate Volume" error="Please reenter the correct volume, or get help from Basil." promptTitle="Leachate Volume" prompt="Enter the Leachate Volume in mL." sqref="P2:P44">
      <formula1>0</formula1>
      <formula2>25000</formula2>
    </dataValidation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71:K76 K2:K49"/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6 H87 H78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J17" sqref="J17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97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tr">
        <f>K1</f>
        <v>Preserve Method</v>
      </c>
      <c r="Z1" s="22" t="s">
        <v>11</v>
      </c>
      <c r="AA1" s="22" t="s">
        <v>26</v>
      </c>
      <c r="AB1" s="22" t="s">
        <v>9</v>
      </c>
    </row>
    <row r="2" spans="1:28">
      <c r="A2" s="38">
        <f>FieldWorksheet!A2</f>
        <v>1</v>
      </c>
      <c r="B2" s="38" t="str">
        <f>FieldWorksheet!B2</f>
        <v>Citra, FL</v>
      </c>
      <c r="C2" s="38">
        <f>FieldWorksheet!C2</f>
        <v>3</v>
      </c>
      <c r="D2" s="38">
        <f>FieldWorksheet!D2</f>
        <v>1</v>
      </c>
      <c r="E2" s="38">
        <f>Table1[[#This Row],[Field ID (Plot)]]</f>
        <v>1</v>
      </c>
      <c r="F2" s="38">
        <f>FieldWorksheet!F2</f>
        <v>226</v>
      </c>
      <c r="G2" s="38" t="str">
        <f>CONCATENATE("c",FieldWorksheet!G2)</f>
        <v>c112</v>
      </c>
      <c r="H2" s="38" t="str">
        <f>CONCATENATE("c",FieldWorksheet!H2)</f>
        <v>c3643</v>
      </c>
      <c r="I2" s="17">
        <f>FieldWorksheet!I2</f>
        <v>39671</v>
      </c>
      <c r="J2" s="38" t="e">
        <f>CONCATENATE(FieldWorksheet!J2,":",FieldWorksheet!#REF!,FieldWorksheet!L2)</f>
        <v>#REF!</v>
      </c>
      <c r="K2" s="39" t="str">
        <f>Table1[[#This Row],[Preservation Method]]</f>
        <v>H2SO4</v>
      </c>
      <c r="L2" s="39" t="s">
        <v>95</v>
      </c>
      <c r="M2" s="39" t="str">
        <f>Table1[[#This Row],[Sample Collection]]</f>
        <v>NOx-N</v>
      </c>
      <c r="N2" s="38"/>
      <c r="O2" s="38">
        <f>FieldWorksheet!A54</f>
        <v>53</v>
      </c>
      <c r="P2" s="38" t="str">
        <f>FieldWorksheet!B54</f>
        <v>Citra, FL</v>
      </c>
      <c r="Q2" s="38">
        <f>FieldWorksheet!C54</f>
        <v>3</v>
      </c>
      <c r="R2" s="38">
        <f>FieldWorksheet!D54</f>
        <v>4</v>
      </c>
      <c r="S2" s="38">
        <f>FieldWorksheet!E54</f>
        <v>53</v>
      </c>
      <c r="T2" s="38">
        <f>FieldWorksheet!F54</f>
        <v>278</v>
      </c>
      <c r="U2" s="38" t="str">
        <f>CONCATENATE("c",FieldWorksheet!G54)</f>
        <v>c112</v>
      </c>
      <c r="V2" s="38" t="str">
        <f>CONCATENATE("c",FieldWorksheet!H54)</f>
        <v>c3695</v>
      </c>
      <c r="W2" s="17">
        <f>FieldWorksheet!I54</f>
        <v>39671</v>
      </c>
      <c r="X2" s="38" t="str">
        <f>CONCATENATE(FieldWorksheet!J54,":",FieldWorksheet!K33,FieldWorksheet!L54)</f>
        <v>4:23PM</v>
      </c>
      <c r="Y2" s="39" t="str">
        <f>FieldWorksheet!M54</f>
        <v>H2SO4</v>
      </c>
      <c r="Z2" s="39" t="s">
        <v>95</v>
      </c>
      <c r="AA2" s="39" t="str">
        <f>FieldWorksheet!O54</f>
        <v>NOx-N</v>
      </c>
      <c r="AB2" s="38"/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227</v>
      </c>
      <c r="G3" s="23" t="str">
        <f>CONCATENATE("c",FieldWorksheet!G3)</f>
        <v>c112</v>
      </c>
      <c r="H3" s="23" t="str">
        <f>CONCATENATE("c",FieldWorksheet!H3)</f>
        <v>c3644</v>
      </c>
      <c r="I3" s="24">
        <f>FieldWorksheet!I3</f>
        <v>39671</v>
      </c>
      <c r="J3" s="23" t="e">
        <f>CONCATENATE(FieldWorksheet!J3,":",FieldWorksheet!#REF!,FieldWorksheet!L3)</f>
        <v>#REF!</v>
      </c>
      <c r="K3" s="23" t="str">
        <f>Table1[[#This Row],[Preservation Method]]</f>
        <v>H2SO4</v>
      </c>
      <c r="L3" s="23" t="s">
        <v>95</v>
      </c>
      <c r="M3" s="23" t="str">
        <f>Table1[[#This Row],[Sample Collection]]</f>
        <v>NOx-N</v>
      </c>
      <c r="N3" s="23"/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279</v>
      </c>
      <c r="U3" s="23" t="str">
        <f>CONCATENATE("c",FieldWorksheet!G55)</f>
        <v>c112</v>
      </c>
      <c r="V3" s="23" t="str">
        <f>CONCATENATE("c",FieldWorksheet!H55)</f>
        <v>c3696</v>
      </c>
      <c r="W3" s="24">
        <f>FieldWorksheet!I55</f>
        <v>39671</v>
      </c>
      <c r="X3" s="23" t="str">
        <f>CONCATENATE(FieldWorksheet!J55,":",FieldWorksheet!K34,FieldWorksheet!L55)</f>
        <v>4:37PM</v>
      </c>
      <c r="Y3" s="23" t="str">
        <f>FieldWorksheet!M55</f>
        <v>H2SO4</v>
      </c>
      <c r="Z3" s="23" t="s">
        <v>95</v>
      </c>
      <c r="AA3" s="23" t="str">
        <f>FieldWorksheet!O55</f>
        <v>NOx-N</v>
      </c>
      <c r="AB3" s="23"/>
    </row>
    <row r="4" spans="1:28">
      <c r="A4" s="38">
        <f>FieldWorksheet!A4</f>
        <v>3</v>
      </c>
      <c r="B4" s="38" t="str">
        <f>FieldWorksheet!B4</f>
        <v>Citra, FL</v>
      </c>
      <c r="C4" s="38">
        <f>FieldWorksheet!C4</f>
        <v>3</v>
      </c>
      <c r="D4" s="38">
        <f>FieldWorksheet!D4</f>
        <v>1</v>
      </c>
      <c r="E4" s="38">
        <f>Table1[[#This Row],[Field ID (Plot)]]</f>
        <v>3</v>
      </c>
      <c r="F4" s="38">
        <f>FieldWorksheet!F4</f>
        <v>228</v>
      </c>
      <c r="G4" s="38" t="str">
        <f>CONCATENATE("c",FieldWorksheet!G4)</f>
        <v>c112</v>
      </c>
      <c r="H4" s="38" t="str">
        <f>CONCATENATE("c",FieldWorksheet!H4)</f>
        <v>c3645</v>
      </c>
      <c r="I4" s="17">
        <f>FieldWorksheet!I4</f>
        <v>39671</v>
      </c>
      <c r="J4" s="38" t="e">
        <f>CONCATENATE(FieldWorksheet!J4,":",FieldWorksheet!#REF!,FieldWorksheet!L4)</f>
        <v>#REF!</v>
      </c>
      <c r="K4" s="42" t="str">
        <f>Table1[[#This Row],[Preservation Method]]</f>
        <v>H2SO4</v>
      </c>
      <c r="L4" s="39" t="s">
        <v>95</v>
      </c>
      <c r="M4" s="42" t="str">
        <f>Table1[[#This Row],[Sample Collection]]</f>
        <v>NOx-N</v>
      </c>
      <c r="N4" s="38"/>
      <c r="O4" s="38">
        <f>FieldWorksheet!A56</f>
        <v>55</v>
      </c>
      <c r="P4" s="38" t="str">
        <f>FieldWorksheet!B56</f>
        <v>Citra, FL</v>
      </c>
      <c r="Q4" s="38">
        <f>FieldWorksheet!C56</f>
        <v>3</v>
      </c>
      <c r="R4" s="38">
        <f>FieldWorksheet!D56</f>
        <v>4</v>
      </c>
      <c r="S4" s="38">
        <f>FieldWorksheet!E56</f>
        <v>55</v>
      </c>
      <c r="T4" s="38">
        <f>FieldWorksheet!F56</f>
        <v>280</v>
      </c>
      <c r="U4" s="38" t="str">
        <f>CONCATENATE("c",FieldWorksheet!G56)</f>
        <v>c112</v>
      </c>
      <c r="V4" s="38" t="str">
        <f>CONCATENATE("c",FieldWorksheet!H56)</f>
        <v>c3697</v>
      </c>
      <c r="W4" s="17">
        <f>FieldWorksheet!I56</f>
        <v>39671</v>
      </c>
      <c r="X4" s="38" t="str">
        <f>CONCATENATE(FieldWorksheet!J56,":",FieldWorksheet!K35,FieldWorksheet!L56)</f>
        <v>4:50PM</v>
      </c>
      <c r="Y4" s="42" t="str">
        <f>FieldWorksheet!M56</f>
        <v>H2SO4</v>
      </c>
      <c r="Z4" s="39" t="s">
        <v>95</v>
      </c>
      <c r="AA4" s="42" t="str">
        <f>FieldWorksheet!O56</f>
        <v>NOx-N</v>
      </c>
      <c r="AB4" s="38"/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229</v>
      </c>
      <c r="G5" s="23" t="str">
        <f>CONCATENATE("c",FieldWorksheet!G5)</f>
        <v>c112</v>
      </c>
      <c r="H5" s="23" t="str">
        <f>CONCATENATE("c",FieldWorksheet!H5)</f>
        <v>c3646</v>
      </c>
      <c r="I5" s="24">
        <f>FieldWorksheet!I5</f>
        <v>39671</v>
      </c>
      <c r="J5" s="23" t="e">
        <f>CONCATENATE(FieldWorksheet!J5,":",FieldWorksheet!#REF!,FieldWorksheet!L5)</f>
        <v>#REF!</v>
      </c>
      <c r="K5" s="23" t="str">
        <f>Table1[[#This Row],[Preservation Method]]</f>
        <v>H2SO4</v>
      </c>
      <c r="L5" s="23" t="s">
        <v>95</v>
      </c>
      <c r="M5" s="23" t="str">
        <f>Table1[[#This Row],[Sample Collection]]</f>
        <v>NOx-N</v>
      </c>
      <c r="N5" s="23"/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281</v>
      </c>
      <c r="U5" s="23" t="str">
        <f>CONCATENATE("c",FieldWorksheet!G57)</f>
        <v>c112</v>
      </c>
      <c r="V5" s="23" t="str">
        <f>CONCATENATE("c",FieldWorksheet!H57)</f>
        <v>c3698</v>
      </c>
      <c r="W5" s="24">
        <f>FieldWorksheet!I57</f>
        <v>39671</v>
      </c>
      <c r="X5" s="23" t="str">
        <f>CONCATENATE(FieldWorksheet!J57,":",FieldWorksheet!K36,FieldWorksheet!L57)</f>
        <v>5:47PM</v>
      </c>
      <c r="Y5" s="23" t="str">
        <f>FieldWorksheet!M57</f>
        <v>H2SO4</v>
      </c>
      <c r="Z5" s="23" t="s">
        <v>95</v>
      </c>
      <c r="AA5" s="23" t="str">
        <f>FieldWorksheet!O57</f>
        <v>NOx-N</v>
      </c>
      <c r="AB5" s="23"/>
    </row>
    <row r="6" spans="1:28">
      <c r="A6" s="38">
        <f>FieldWorksheet!A6</f>
        <v>5</v>
      </c>
      <c r="B6" s="38" t="str">
        <f>FieldWorksheet!B6</f>
        <v>Citra, FL</v>
      </c>
      <c r="C6" s="38">
        <f>FieldWorksheet!C6</f>
        <v>3</v>
      </c>
      <c r="D6" s="38">
        <f>FieldWorksheet!D6</f>
        <v>1</v>
      </c>
      <c r="E6" s="38">
        <f>Table1[[#This Row],[Field ID (Plot)]]</f>
        <v>5</v>
      </c>
      <c r="F6" s="38">
        <f>FieldWorksheet!F6</f>
        <v>230</v>
      </c>
      <c r="G6" s="38" t="str">
        <f>CONCATENATE("c",FieldWorksheet!G6)</f>
        <v>c112</v>
      </c>
      <c r="H6" s="38" t="str">
        <f>CONCATENATE("c",FieldWorksheet!H6)</f>
        <v>c3647</v>
      </c>
      <c r="I6" s="17">
        <f>FieldWorksheet!I6</f>
        <v>39671</v>
      </c>
      <c r="J6" s="38" t="e">
        <f>CONCATENATE(FieldWorksheet!J6,":",FieldWorksheet!#REF!,FieldWorksheet!L6)</f>
        <v>#REF!</v>
      </c>
      <c r="K6" s="42" t="str">
        <f>Table1[[#This Row],[Preservation Method]]</f>
        <v>H2SO4</v>
      </c>
      <c r="L6" s="39" t="s">
        <v>95</v>
      </c>
      <c r="M6" s="42" t="str">
        <f>Table1[[#This Row],[Sample Collection]]</f>
        <v>NOx-N</v>
      </c>
      <c r="N6" s="38"/>
      <c r="O6" s="38">
        <f>FieldWorksheet!A58</f>
        <v>57</v>
      </c>
      <c r="P6" s="38" t="str">
        <f>FieldWorksheet!B58</f>
        <v>Citra, FL</v>
      </c>
      <c r="Q6" s="38">
        <f>FieldWorksheet!C58</f>
        <v>3</v>
      </c>
      <c r="R6" s="38">
        <f>FieldWorksheet!D58</f>
        <v>4</v>
      </c>
      <c r="S6" s="38">
        <f>FieldWorksheet!E58</f>
        <v>57</v>
      </c>
      <c r="T6" s="38">
        <f>FieldWorksheet!F58</f>
        <v>282</v>
      </c>
      <c r="U6" s="38" t="str">
        <f>CONCATENATE("c",FieldWorksheet!G58)</f>
        <v>c112</v>
      </c>
      <c r="V6" s="38" t="str">
        <f>CONCATENATE("c",FieldWorksheet!H58)</f>
        <v>c3699</v>
      </c>
      <c r="W6" s="17">
        <f>FieldWorksheet!I58</f>
        <v>39671</v>
      </c>
      <c r="X6" s="38" t="str">
        <f>CONCATENATE(FieldWorksheet!J58,":",FieldWorksheet!K37,FieldWorksheet!L58)</f>
        <v>5:57PM</v>
      </c>
      <c r="Y6" s="42" t="str">
        <f>FieldWorksheet!M58</f>
        <v>H2SO4</v>
      </c>
      <c r="Z6" s="39" t="s">
        <v>95</v>
      </c>
      <c r="AA6" s="42" t="str">
        <f>FieldWorksheet!O58</f>
        <v>NOx-N</v>
      </c>
      <c r="AB6" s="38"/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231</v>
      </c>
      <c r="G7" s="23" t="str">
        <f>CONCATENATE("c",FieldWorksheet!G7)</f>
        <v>c112</v>
      </c>
      <c r="H7" s="23" t="str">
        <f>CONCATENATE("c",FieldWorksheet!H7)</f>
        <v>c3648</v>
      </c>
      <c r="I7" s="24">
        <f>FieldWorksheet!I7</f>
        <v>39671</v>
      </c>
      <c r="J7" s="23" t="e">
        <f>CONCATENATE(FieldWorksheet!J7,":",FieldWorksheet!#REF!,FieldWorksheet!L7)</f>
        <v>#REF!</v>
      </c>
      <c r="K7" s="23" t="str">
        <f>Table1[[#This Row],[Preservation Method]]</f>
        <v>H2SO4</v>
      </c>
      <c r="L7" s="23" t="s">
        <v>95</v>
      </c>
      <c r="M7" s="23" t="str">
        <f>Table1[[#This Row],[Sample Collection]]</f>
        <v>NOx-N</v>
      </c>
      <c r="N7" s="23"/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283</v>
      </c>
      <c r="U7" s="23" t="str">
        <f>CONCATENATE("c",FieldWorksheet!G59)</f>
        <v>c112</v>
      </c>
      <c r="V7" s="23" t="str">
        <f>CONCATENATE("c",FieldWorksheet!H59)</f>
        <v>c3700</v>
      </c>
      <c r="W7" s="24">
        <f>FieldWorksheet!I59</f>
        <v>39671</v>
      </c>
      <c r="X7" s="23" t="str">
        <f>CONCATENATE(FieldWorksheet!J59,":",FieldWorksheet!K38,FieldWorksheet!L59)</f>
        <v>5:02PM</v>
      </c>
      <c r="Y7" s="23" t="str">
        <f>FieldWorksheet!M59</f>
        <v>H2SO4</v>
      </c>
      <c r="Z7" s="23" t="s">
        <v>95</v>
      </c>
      <c r="AA7" s="23" t="str">
        <f>FieldWorksheet!O59</f>
        <v>NOx-N</v>
      </c>
      <c r="AB7" s="23"/>
    </row>
    <row r="8" spans="1:28">
      <c r="A8" s="38">
        <f>FieldWorksheet!A8</f>
        <v>7</v>
      </c>
      <c r="B8" s="38" t="str">
        <f>FieldWorksheet!B8</f>
        <v>Citra, FL</v>
      </c>
      <c r="C8" s="38">
        <f>FieldWorksheet!C8</f>
        <v>3</v>
      </c>
      <c r="D8" s="38">
        <f>FieldWorksheet!D8</f>
        <v>1</v>
      </c>
      <c r="E8" s="38">
        <f>Table1[[#This Row],[Field ID (Plot)]]</f>
        <v>7</v>
      </c>
      <c r="F8" s="38">
        <f>FieldWorksheet!F8</f>
        <v>232</v>
      </c>
      <c r="G8" s="38" t="str">
        <f>CONCATENATE("c",FieldWorksheet!G8)</f>
        <v>c112</v>
      </c>
      <c r="H8" s="38" t="str">
        <f>CONCATENATE("c",FieldWorksheet!H8)</f>
        <v>c3649</v>
      </c>
      <c r="I8" s="17">
        <f>FieldWorksheet!I8</f>
        <v>39671</v>
      </c>
      <c r="J8" s="38" t="e">
        <f>CONCATENATE(FieldWorksheet!J8,":",FieldWorksheet!#REF!,FieldWorksheet!L8)</f>
        <v>#REF!</v>
      </c>
      <c r="K8" s="42" t="str">
        <f>Table1[[#This Row],[Preservation Method]]</f>
        <v>H2SO4</v>
      </c>
      <c r="L8" s="39" t="s">
        <v>95</v>
      </c>
      <c r="M8" s="42" t="str">
        <f>Table1[[#This Row],[Sample Collection]]</f>
        <v>NOx-N</v>
      </c>
      <c r="N8" s="38"/>
      <c r="O8" s="38">
        <f>FieldWorksheet!A60</f>
        <v>59</v>
      </c>
      <c r="P8" s="38" t="str">
        <f>FieldWorksheet!B60</f>
        <v>Citra, FL</v>
      </c>
      <c r="Q8" s="38">
        <f>FieldWorksheet!C60</f>
        <v>3</v>
      </c>
      <c r="R8" s="38">
        <f>FieldWorksheet!D60</f>
        <v>4</v>
      </c>
      <c r="S8" s="38">
        <f>FieldWorksheet!E60</f>
        <v>59</v>
      </c>
      <c r="T8" s="38">
        <f>FieldWorksheet!F60</f>
        <v>284</v>
      </c>
      <c r="U8" s="38" t="str">
        <f>CONCATENATE("c",FieldWorksheet!G60)</f>
        <v>c112</v>
      </c>
      <c r="V8" s="38" t="str">
        <f>CONCATENATE("c",FieldWorksheet!H60)</f>
        <v>c3701</v>
      </c>
      <c r="W8" s="17">
        <f>FieldWorksheet!I60</f>
        <v>39671</v>
      </c>
      <c r="X8" s="38" t="str">
        <f>CONCATENATE(FieldWorksheet!J60,":",FieldWorksheet!K39,FieldWorksheet!L60)</f>
        <v>5:14PM</v>
      </c>
      <c r="Y8" s="42" t="str">
        <f>FieldWorksheet!M60</f>
        <v>H2SO4</v>
      </c>
      <c r="Z8" s="39" t="s">
        <v>95</v>
      </c>
      <c r="AA8" s="42" t="str">
        <f>FieldWorksheet!O60</f>
        <v>NOx-N</v>
      </c>
      <c r="AB8" s="38"/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233</v>
      </c>
      <c r="G9" s="23" t="str">
        <f>CONCATENATE("c",FieldWorksheet!G9)</f>
        <v>c112</v>
      </c>
      <c r="H9" s="23" t="str">
        <f>CONCATENATE("c",FieldWorksheet!H9)</f>
        <v>c3650</v>
      </c>
      <c r="I9" s="24">
        <f>FieldWorksheet!I9</f>
        <v>39671</v>
      </c>
      <c r="J9" s="23" t="e">
        <f>CONCATENATE(FieldWorksheet!J9,":",FieldWorksheet!#REF!,FieldWorksheet!L9)</f>
        <v>#REF!</v>
      </c>
      <c r="K9" s="23" t="str">
        <f>Table1[[#This Row],[Preservation Method]]</f>
        <v>H2SO4</v>
      </c>
      <c r="L9" s="23" t="s">
        <v>95</v>
      </c>
      <c r="M9" s="23" t="str">
        <f>Table1[[#This Row],[Sample Collection]]</f>
        <v>NOx-N</v>
      </c>
      <c r="N9" s="23"/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285</v>
      </c>
      <c r="U9" s="23" t="str">
        <f>CONCATENATE("c",FieldWorksheet!G61)</f>
        <v>c112</v>
      </c>
      <c r="V9" s="23" t="str">
        <f>CONCATENATE("c",FieldWorksheet!H61)</f>
        <v>c3702</v>
      </c>
      <c r="W9" s="24">
        <f>FieldWorksheet!I61</f>
        <v>39671</v>
      </c>
      <c r="X9" s="23" t="str">
        <f>CONCATENATE(FieldWorksheet!J61,":",FieldWorksheet!K40,FieldWorksheet!L61)</f>
        <v>5:24PM</v>
      </c>
      <c r="Y9" s="23" t="str">
        <f>FieldWorksheet!M61</f>
        <v>H2SO4</v>
      </c>
      <c r="Z9" s="23" t="s">
        <v>95</v>
      </c>
      <c r="AA9" s="23" t="str">
        <f>FieldWorksheet!O61</f>
        <v>NOx-N</v>
      </c>
      <c r="AB9" s="23"/>
    </row>
    <row r="10" spans="1:28">
      <c r="A10" s="38">
        <f>FieldWorksheet!A10</f>
        <v>9</v>
      </c>
      <c r="B10" s="38" t="str">
        <f>FieldWorksheet!B10</f>
        <v>Citra, FL</v>
      </c>
      <c r="C10" s="38">
        <f>FieldWorksheet!C10</f>
        <v>3</v>
      </c>
      <c r="D10" s="38">
        <f>FieldWorksheet!D10</f>
        <v>1</v>
      </c>
      <c r="E10" s="38">
        <f>Table1[[#This Row],[Field ID (Plot)]]</f>
        <v>9</v>
      </c>
      <c r="F10" s="38">
        <f>FieldWorksheet!F10</f>
        <v>234</v>
      </c>
      <c r="G10" s="38" t="str">
        <f>CONCATENATE("c",FieldWorksheet!G10)</f>
        <v>c112</v>
      </c>
      <c r="H10" s="38" t="str">
        <f>CONCATENATE("c",FieldWorksheet!H10)</f>
        <v>c3651</v>
      </c>
      <c r="I10" s="17">
        <f>FieldWorksheet!I10</f>
        <v>39671</v>
      </c>
      <c r="J10" s="38" t="e">
        <f>CONCATENATE(FieldWorksheet!J10,":",FieldWorksheet!#REF!,FieldWorksheet!L10)</f>
        <v>#REF!</v>
      </c>
      <c r="K10" s="42" t="str">
        <f>Table1[[#This Row],[Preservation Method]]</f>
        <v>H2SO4</v>
      </c>
      <c r="L10" s="39" t="s">
        <v>95</v>
      </c>
      <c r="M10" s="42" t="str">
        <f>Table1[[#This Row],[Sample Collection]]</f>
        <v>NOx-N</v>
      </c>
      <c r="N10" s="38"/>
      <c r="O10" s="38">
        <f>FieldWorksheet!A62</f>
        <v>61</v>
      </c>
      <c r="P10" s="38" t="str">
        <f>FieldWorksheet!B62</f>
        <v>Citra, FL</v>
      </c>
      <c r="Q10" s="38">
        <f>FieldWorksheet!C62</f>
        <v>3</v>
      </c>
      <c r="R10" s="38">
        <f>FieldWorksheet!D62</f>
        <v>4</v>
      </c>
      <c r="S10" s="38">
        <f>FieldWorksheet!E62</f>
        <v>61</v>
      </c>
      <c r="T10" s="38">
        <f>FieldWorksheet!F62</f>
        <v>286</v>
      </c>
      <c r="U10" s="38" t="str">
        <f>CONCATENATE("c",FieldWorksheet!G62)</f>
        <v>c112</v>
      </c>
      <c r="V10" s="38" t="str">
        <f>CONCATENATE("c",FieldWorksheet!H62)</f>
        <v>c3703</v>
      </c>
      <c r="W10" s="17">
        <f>FieldWorksheet!I62</f>
        <v>39671</v>
      </c>
      <c r="X10" s="38" t="str">
        <f>CONCATENATE(FieldWorksheet!J62,":",FieldWorksheet!K41,FieldWorksheet!L62)</f>
        <v>5:27PM</v>
      </c>
      <c r="Y10" s="42" t="str">
        <f>FieldWorksheet!M62</f>
        <v>H2SO4</v>
      </c>
      <c r="Z10" s="39" t="s">
        <v>95</v>
      </c>
      <c r="AA10" s="42" t="str">
        <f>FieldWorksheet!O62</f>
        <v>NOx-N</v>
      </c>
      <c r="AB10" s="38"/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235</v>
      </c>
      <c r="G11" s="23" t="str">
        <f>CONCATENATE("c",FieldWorksheet!G11)</f>
        <v>c112</v>
      </c>
      <c r="H11" s="23" t="str">
        <f>CONCATENATE("c",FieldWorksheet!H11)</f>
        <v>c3652</v>
      </c>
      <c r="I11" s="24">
        <f>FieldWorksheet!I11</f>
        <v>39671</v>
      </c>
      <c r="J11" s="23" t="e">
        <f>CONCATENATE(FieldWorksheet!J11,":",FieldWorksheet!#REF!,FieldWorksheet!L11)</f>
        <v>#REF!</v>
      </c>
      <c r="K11" s="23" t="str">
        <f>Table1[[#This Row],[Preservation Method]]</f>
        <v>H2SO4</v>
      </c>
      <c r="L11" s="23" t="s">
        <v>95</v>
      </c>
      <c r="M11" s="23" t="str">
        <f>Table1[[#This Row],[Sample Collection]]</f>
        <v>NOx-N</v>
      </c>
      <c r="N11" s="23"/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287</v>
      </c>
      <c r="U11" s="23" t="str">
        <f>CONCATENATE("c",FieldWorksheet!G63)</f>
        <v>c112</v>
      </c>
      <c r="V11" s="23" t="str">
        <f>CONCATENATE("c",FieldWorksheet!H63)</f>
        <v>c3704</v>
      </c>
      <c r="W11" s="24">
        <f>FieldWorksheet!I63</f>
        <v>39671</v>
      </c>
      <c r="X11" s="23" t="str">
        <f>CONCATENATE(FieldWorksheet!J63,":",FieldWorksheet!K42,FieldWorksheet!L63)</f>
        <v>5:33PM</v>
      </c>
      <c r="Y11" s="23" t="str">
        <f>FieldWorksheet!M63</f>
        <v>H2SO4</v>
      </c>
      <c r="Z11" s="23" t="s">
        <v>95</v>
      </c>
      <c r="AA11" s="23" t="str">
        <f>FieldWorksheet!O63</f>
        <v>NOx-N</v>
      </c>
      <c r="AB11" s="23"/>
    </row>
    <row r="12" spans="1:28">
      <c r="A12" s="38">
        <f>FieldWorksheet!A12</f>
        <v>11</v>
      </c>
      <c r="B12" s="38" t="str">
        <f>FieldWorksheet!B12</f>
        <v>Citra, FL</v>
      </c>
      <c r="C12" s="38">
        <f>FieldWorksheet!C12</f>
        <v>3</v>
      </c>
      <c r="D12" s="38">
        <f>FieldWorksheet!D12</f>
        <v>1</v>
      </c>
      <c r="E12" s="38">
        <f>Table1[[#This Row],[Field ID (Plot)]]</f>
        <v>11</v>
      </c>
      <c r="F12" s="38">
        <f>FieldWorksheet!F12</f>
        <v>236</v>
      </c>
      <c r="G12" s="38" t="str">
        <f>CONCATENATE("c",FieldWorksheet!G12)</f>
        <v>c112</v>
      </c>
      <c r="H12" s="38" t="str">
        <f>CONCATENATE("c",FieldWorksheet!H12)</f>
        <v>c3653</v>
      </c>
      <c r="I12" s="17">
        <f>FieldWorksheet!I12</f>
        <v>39671</v>
      </c>
      <c r="J12" s="38" t="e">
        <f>CONCATENATE(FieldWorksheet!J12,":",FieldWorksheet!#REF!,FieldWorksheet!L12)</f>
        <v>#REF!</v>
      </c>
      <c r="K12" s="42" t="str">
        <f>Table1[[#This Row],[Preservation Method]]</f>
        <v>H2SO4</v>
      </c>
      <c r="L12" s="39" t="s">
        <v>95</v>
      </c>
      <c r="M12" s="42" t="str">
        <f>Table1[[#This Row],[Sample Collection]]</f>
        <v>NOx-N</v>
      </c>
      <c r="N12" s="38"/>
      <c r="O12" s="38">
        <f>FieldWorksheet!A64</f>
        <v>63</v>
      </c>
      <c r="P12" s="38" t="str">
        <f>FieldWorksheet!B64</f>
        <v>Citra, FL</v>
      </c>
      <c r="Q12" s="38">
        <f>FieldWorksheet!C64</f>
        <v>3</v>
      </c>
      <c r="R12" s="38">
        <f>FieldWorksheet!D64</f>
        <v>4</v>
      </c>
      <c r="S12" s="38">
        <f>FieldWorksheet!E64</f>
        <v>63</v>
      </c>
      <c r="T12" s="38">
        <f>FieldWorksheet!F64</f>
        <v>288</v>
      </c>
      <c r="U12" s="38" t="str">
        <f>CONCATENATE("c",FieldWorksheet!G64)</f>
        <v>c112</v>
      </c>
      <c r="V12" s="38" t="str">
        <f>CONCATENATE("c",FieldWorksheet!H64)</f>
        <v>c3705</v>
      </c>
      <c r="W12" s="17">
        <f>FieldWorksheet!I64</f>
        <v>39671</v>
      </c>
      <c r="X12" s="38" t="str">
        <f>CONCATENATE(FieldWorksheet!J64,":",FieldWorksheet!K43,FieldWorksheet!L64)</f>
        <v>5:47PM</v>
      </c>
      <c r="Y12" s="42" t="str">
        <f>FieldWorksheet!M64</f>
        <v>H2SO4</v>
      </c>
      <c r="Z12" s="39" t="s">
        <v>95</v>
      </c>
      <c r="AA12" s="42" t="str">
        <f>FieldWorksheet!O64</f>
        <v>NOx-N</v>
      </c>
      <c r="AB12" s="38"/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237</v>
      </c>
      <c r="G13" s="23" t="str">
        <f>CONCATENATE("c",FieldWorksheet!G13)</f>
        <v>c112</v>
      </c>
      <c r="H13" s="23" t="str">
        <f>CONCATENATE("c",FieldWorksheet!H13)</f>
        <v>c3654</v>
      </c>
      <c r="I13" s="24">
        <f>FieldWorksheet!I13</f>
        <v>39671</v>
      </c>
      <c r="J13" s="23" t="e">
        <f>CONCATENATE(FieldWorksheet!J13,":",FieldWorksheet!#REF!,FieldWorksheet!L13)</f>
        <v>#REF!</v>
      </c>
      <c r="K13" s="23" t="str">
        <f>Table1[[#This Row],[Preservation Method]]</f>
        <v>H2SO4</v>
      </c>
      <c r="L13" s="23" t="s">
        <v>95</v>
      </c>
      <c r="M13" s="23" t="str">
        <f>Table1[[#This Row],[Sample Collection]]</f>
        <v>NOx-N</v>
      </c>
      <c r="N13" s="23"/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289</v>
      </c>
      <c r="U13" s="23" t="str">
        <f>CONCATENATE("c",FieldWorksheet!G65)</f>
        <v>c112</v>
      </c>
      <c r="V13" s="23" t="str">
        <f>CONCATENATE("c",FieldWorksheet!H65)</f>
        <v>c3706</v>
      </c>
      <c r="W13" s="24">
        <f>FieldWorksheet!I65</f>
        <v>39671</v>
      </c>
      <c r="X13" s="23" t="str">
        <f>CONCATENATE(FieldWorksheet!J65,":",FieldWorksheet!K44,FieldWorksheet!L65)</f>
        <v>5:49PM</v>
      </c>
      <c r="Y13" s="23" t="str">
        <f>FieldWorksheet!M65</f>
        <v>H2SO4</v>
      </c>
      <c r="Z13" s="23" t="s">
        <v>95</v>
      </c>
      <c r="AA13" s="23" t="str">
        <f>FieldWorksheet!O65</f>
        <v>NOx-N</v>
      </c>
      <c r="AB13" s="23"/>
    </row>
    <row r="14" spans="1:28">
      <c r="A14" s="38">
        <f>FieldWorksheet!A14</f>
        <v>13</v>
      </c>
      <c r="B14" s="38" t="str">
        <f>FieldWorksheet!B14</f>
        <v>Citra, FL</v>
      </c>
      <c r="C14" s="38">
        <f>FieldWorksheet!C14</f>
        <v>3</v>
      </c>
      <c r="D14" s="38">
        <f>FieldWorksheet!D14</f>
        <v>1</v>
      </c>
      <c r="E14" s="38">
        <f>Table1[[#This Row],[Field ID (Plot)]]</f>
        <v>13</v>
      </c>
      <c r="F14" s="38">
        <f>FieldWorksheet!F14</f>
        <v>238</v>
      </c>
      <c r="G14" s="38" t="str">
        <f>CONCATENATE("c",FieldWorksheet!G14)</f>
        <v>c112</v>
      </c>
      <c r="H14" s="38" t="str">
        <f>CONCATENATE("c",FieldWorksheet!H14)</f>
        <v>c3655</v>
      </c>
      <c r="I14" s="17">
        <f>FieldWorksheet!I14</f>
        <v>39671</v>
      </c>
      <c r="J14" s="38" t="e">
        <f>CONCATENATE(FieldWorksheet!J14,":",FieldWorksheet!#REF!,FieldWorksheet!L14)</f>
        <v>#REF!</v>
      </c>
      <c r="K14" s="42" t="str">
        <f>Table1[[#This Row],[Preservation Method]]</f>
        <v>H2SO4</v>
      </c>
      <c r="L14" s="39" t="s">
        <v>95</v>
      </c>
      <c r="M14" s="42" t="str">
        <f>Table1[[#This Row],[Sample Collection]]</f>
        <v>NOx-N</v>
      </c>
      <c r="N14" s="38"/>
      <c r="O14" s="38">
        <f>FieldWorksheet!A66</f>
        <v>65</v>
      </c>
      <c r="P14" s="38" t="str">
        <f>FieldWorksheet!B66</f>
        <v>Citra, FL</v>
      </c>
      <c r="Q14" s="38">
        <f>FieldWorksheet!C66</f>
        <v>3</v>
      </c>
      <c r="R14" s="38" t="str">
        <f>FieldWorksheet!D66</f>
        <v>*</v>
      </c>
      <c r="S14" s="38" t="str">
        <f>FieldWorksheet!E66</f>
        <v>D1</v>
      </c>
      <c r="T14" s="38">
        <f>FieldWorksheet!F66</f>
        <v>290</v>
      </c>
      <c r="U14" s="38" t="str">
        <f>CONCATENATE("c",FieldWorksheet!G66)</f>
        <v>c112</v>
      </c>
      <c r="V14" s="38" t="str">
        <f>CONCATENATE("c",FieldWorksheet!H66)</f>
        <v>c3707</v>
      </c>
      <c r="W14" s="17">
        <f>FieldWorksheet!I66</f>
        <v>39671</v>
      </c>
      <c r="X14" s="38" t="str">
        <f>CONCATENATE(FieldWorksheet!J66,":",FieldWorksheet!K45,FieldWorksheet!L66)</f>
        <v>10:53AM</v>
      </c>
      <c r="Y14" s="42" t="str">
        <f>FieldWorksheet!M66</f>
        <v>H2SO4</v>
      </c>
      <c r="Z14" s="39" t="s">
        <v>95</v>
      </c>
      <c r="AA14" s="42" t="str">
        <f>FieldWorksheet!O66</f>
        <v>NOx-N</v>
      </c>
      <c r="AB14" s="38">
        <f>FieldWorksheet!P45</f>
        <v>2390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239</v>
      </c>
      <c r="G15" s="23" t="str">
        <f>CONCATENATE("c",FieldWorksheet!G15)</f>
        <v>c112</v>
      </c>
      <c r="H15" s="23" t="str">
        <f>CONCATENATE("c",FieldWorksheet!H15)</f>
        <v>c3656</v>
      </c>
      <c r="I15" s="24">
        <f>FieldWorksheet!I15</f>
        <v>39671</v>
      </c>
      <c r="J15" s="23" t="e">
        <f>CONCATENATE(FieldWorksheet!J15,":",FieldWorksheet!#REF!,FieldWorksheet!L15)</f>
        <v>#REF!</v>
      </c>
      <c r="K15" s="23" t="str">
        <f>Table1[[#This Row],[Preservation Method]]</f>
        <v>H2SO4</v>
      </c>
      <c r="L15" s="23" t="s">
        <v>95</v>
      </c>
      <c r="M15" s="23" t="str">
        <f>Table1[[#This Row],[Sample Collection]]</f>
        <v>NOx-N</v>
      </c>
      <c r="N15" s="23"/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291</v>
      </c>
      <c r="U15" s="23" t="str">
        <f>CONCATENATE("c",FieldWorksheet!G67)</f>
        <v>c112</v>
      </c>
      <c r="V15" s="23" t="str">
        <f>CONCATENATE("c",FieldWorksheet!H67)</f>
        <v>c3708</v>
      </c>
      <c r="W15" s="24">
        <f>FieldWorksheet!I67</f>
        <v>39671</v>
      </c>
      <c r="X15" s="23" t="str">
        <f>CONCATENATE(FieldWorksheet!J67,":",FieldWorksheet!K46,FieldWorksheet!L67)</f>
        <v>12:58PM</v>
      </c>
      <c r="Y15" s="23" t="str">
        <f>FieldWorksheet!M67</f>
        <v>H2SO4</v>
      </c>
      <c r="Z15" s="23" t="s">
        <v>95</v>
      </c>
      <c r="AA15" s="23" t="str">
        <f>FieldWorksheet!O67</f>
        <v>NOx-N</v>
      </c>
      <c r="AB15" s="23">
        <f>FieldWorksheet!P46</f>
        <v>8350</v>
      </c>
    </row>
    <row r="16" spans="1:28">
      <c r="A16" s="38">
        <f>FieldWorksheet!A16</f>
        <v>15</v>
      </c>
      <c r="B16" s="38" t="str">
        <f>FieldWorksheet!B16</f>
        <v>Citra, FL</v>
      </c>
      <c r="C16" s="38">
        <f>FieldWorksheet!C16</f>
        <v>3</v>
      </c>
      <c r="D16" s="38">
        <f>FieldWorksheet!D16</f>
        <v>1</v>
      </c>
      <c r="E16" s="38">
        <f>Table1[[#This Row],[Field ID (Plot)]]</f>
        <v>15</v>
      </c>
      <c r="F16" s="38">
        <f>FieldWorksheet!F16</f>
        <v>240</v>
      </c>
      <c r="G16" s="38" t="str">
        <f>CONCATENATE("c",FieldWorksheet!G16)</f>
        <v>c112</v>
      </c>
      <c r="H16" s="38" t="str">
        <f>CONCATENATE("c",FieldWorksheet!H16)</f>
        <v>c3657</v>
      </c>
      <c r="I16" s="17">
        <f>FieldWorksheet!I16</f>
        <v>39671</v>
      </c>
      <c r="J16" s="38" t="e">
        <f>CONCATENATE(FieldWorksheet!J16,":",FieldWorksheet!#REF!,FieldWorksheet!L16)</f>
        <v>#REF!</v>
      </c>
      <c r="K16" s="42" t="str">
        <f>Table1[[#This Row],[Preservation Method]]</f>
        <v>H2SO4</v>
      </c>
      <c r="L16" s="39" t="s">
        <v>95</v>
      </c>
      <c r="M16" s="42" t="str">
        <f>Table1[[#This Row],[Sample Collection]]</f>
        <v>NOx-N</v>
      </c>
      <c r="N16" s="38"/>
      <c r="O16" s="38">
        <f>FieldWorksheet!A68</f>
        <v>67</v>
      </c>
      <c r="P16" s="38" t="str">
        <f>FieldWorksheet!B68</f>
        <v>Citra, FL</v>
      </c>
      <c r="Q16" s="38">
        <f>FieldWorksheet!C68</f>
        <v>3</v>
      </c>
      <c r="R16" s="38" t="str">
        <f>FieldWorksheet!D68</f>
        <v>*</v>
      </c>
      <c r="S16" s="38" t="str">
        <f>FieldWorksheet!E68</f>
        <v>D3</v>
      </c>
      <c r="T16" s="38">
        <f>FieldWorksheet!F68</f>
        <v>292</v>
      </c>
      <c r="U16" s="38" t="str">
        <f>CONCATENATE("c",FieldWorksheet!G68)</f>
        <v>c112</v>
      </c>
      <c r="V16" s="38" t="str">
        <f>CONCATENATE("c",FieldWorksheet!H68)</f>
        <v>c3709</v>
      </c>
      <c r="W16" s="17">
        <f>FieldWorksheet!I68</f>
        <v>39671</v>
      </c>
      <c r="X16" s="38" t="str">
        <f>CONCATENATE(FieldWorksheet!J68,":",FieldWorksheet!K47,FieldWorksheet!L68)</f>
        <v>3:01PM</v>
      </c>
      <c r="Y16" s="42" t="str">
        <f>FieldWorksheet!M68</f>
        <v>H2SO4</v>
      </c>
      <c r="Z16" s="39" t="s">
        <v>95</v>
      </c>
      <c r="AA16" s="42" t="str">
        <f>FieldWorksheet!O68</f>
        <v>NOx-N</v>
      </c>
      <c r="AB16" s="38">
        <f>FieldWorksheet!P47</f>
        <v>4625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241</v>
      </c>
      <c r="G17" s="23" t="str">
        <f>CONCATENATE("c",FieldWorksheet!G17)</f>
        <v>c112</v>
      </c>
      <c r="H17" s="23" t="str">
        <f>CONCATENATE("c",FieldWorksheet!H17)</f>
        <v>c3658</v>
      </c>
      <c r="I17" s="24">
        <f>FieldWorksheet!I17</f>
        <v>39671</v>
      </c>
      <c r="J17" s="23" t="e">
        <f>CONCATENATE(FieldWorksheet!J17,":",FieldWorksheet!#REF!,FieldWorksheet!L17)</f>
        <v>#REF!</v>
      </c>
      <c r="K17" s="23" t="str">
        <f>Table1[[#This Row],[Preservation Method]]</f>
        <v>H2SO4</v>
      </c>
      <c r="L17" s="23" t="s">
        <v>95</v>
      </c>
      <c r="M17" s="23" t="str">
        <f>Table1[[#This Row],[Sample Collection]]</f>
        <v>NOx-N</v>
      </c>
      <c r="N17" s="23"/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293</v>
      </c>
      <c r="U17" s="23" t="str">
        <f>CONCATENATE("c",FieldWorksheet!G69)</f>
        <v>c112</v>
      </c>
      <c r="V17" s="23" t="str">
        <f>CONCATENATE("c",FieldWorksheet!H69)</f>
        <v>c3710</v>
      </c>
      <c r="W17" s="24">
        <f>FieldWorksheet!I69</f>
        <v>39671</v>
      </c>
      <c r="X17" s="23" t="str">
        <f>CONCATENATE(FieldWorksheet!J69,":",FieldWorksheet!K48,FieldWorksheet!L69)</f>
        <v>4:10PM</v>
      </c>
      <c r="Y17" s="23" t="str">
        <f>FieldWorksheet!M69</f>
        <v>H2SO4</v>
      </c>
      <c r="Z17" s="23" t="s">
        <v>95</v>
      </c>
      <c r="AA17" s="23" t="str">
        <f>FieldWorksheet!O69</f>
        <v>NOx-N</v>
      </c>
      <c r="AB17" s="23">
        <f>FieldWorksheet!P48</f>
        <v>10755</v>
      </c>
    </row>
    <row r="18" spans="1:28">
      <c r="A18" s="38">
        <f>FieldWorksheet!A18</f>
        <v>17</v>
      </c>
      <c r="B18" s="38" t="str">
        <f>FieldWorksheet!B18</f>
        <v>Citra, FL</v>
      </c>
      <c r="C18" s="38">
        <f>FieldWorksheet!C18</f>
        <v>3</v>
      </c>
      <c r="D18" s="38">
        <f>FieldWorksheet!D18</f>
        <v>2</v>
      </c>
      <c r="E18" s="38">
        <f>Table1[[#This Row],[Field ID (Plot)]]</f>
        <v>17</v>
      </c>
      <c r="F18" s="38">
        <f>FieldWorksheet!F18</f>
        <v>242</v>
      </c>
      <c r="G18" s="38" t="str">
        <f>CONCATENATE("c",FieldWorksheet!G18)</f>
        <v>c112</v>
      </c>
      <c r="H18" s="38" t="str">
        <f>CONCATENATE("c",FieldWorksheet!H18)</f>
        <v>c3659</v>
      </c>
      <c r="I18" s="17">
        <f>FieldWorksheet!I18</f>
        <v>39671</v>
      </c>
      <c r="J18" s="38" t="e">
        <f>CONCATENATE(FieldWorksheet!J18,":",FieldWorksheet!#REF!,FieldWorksheet!L18)</f>
        <v>#REF!</v>
      </c>
      <c r="K18" s="42" t="str">
        <f>Table1[[#This Row],[Preservation Method]]</f>
        <v>H2SO4</v>
      </c>
      <c r="L18" s="39" t="s">
        <v>95</v>
      </c>
      <c r="M18" s="42" t="str">
        <f>Table1[[#This Row],[Sample Collection]]</f>
        <v>NOx-N</v>
      </c>
      <c r="N18" s="38"/>
      <c r="O18" s="38">
        <f>FieldWorksheet!A70</f>
        <v>69</v>
      </c>
      <c r="P18" s="38" t="str">
        <f>FieldWorksheet!B70</f>
        <v>Citra, FL</v>
      </c>
      <c r="Q18" s="38">
        <f>FieldWorksheet!C70</f>
        <v>3</v>
      </c>
      <c r="R18" s="38" t="str">
        <f>FieldWorksheet!D70</f>
        <v>*</v>
      </c>
      <c r="S18" s="38" t="str">
        <f>FieldWorksheet!E70</f>
        <v>D5</v>
      </c>
      <c r="T18" s="38">
        <f>FieldWorksheet!F70</f>
        <v>294</v>
      </c>
      <c r="U18" s="38" t="str">
        <f>CONCATENATE("c",FieldWorksheet!G70)</f>
        <v>c112</v>
      </c>
      <c r="V18" s="38" t="str">
        <f>CONCATENATE("c",FieldWorksheet!H70)</f>
        <v>c3711</v>
      </c>
      <c r="W18" s="17">
        <f>FieldWorksheet!I70</f>
        <v>39671</v>
      </c>
      <c r="X18" s="38" t="str">
        <f>CONCATENATE(FieldWorksheet!J70,":",FieldWorksheet!K49,FieldWorksheet!L70)</f>
        <v>5:02PM</v>
      </c>
      <c r="Y18" s="42" t="str">
        <f>FieldWorksheet!M70</f>
        <v>H2SO4</v>
      </c>
      <c r="Z18" s="39" t="s">
        <v>95</v>
      </c>
      <c r="AA18" s="42" t="str">
        <f>FieldWorksheet!O70</f>
        <v>NOx-N</v>
      </c>
      <c r="AB18" s="38">
        <f>FieldWorksheet!P49</f>
        <v>3490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243</v>
      </c>
      <c r="G19" s="23" t="str">
        <f>CONCATENATE("c",FieldWorksheet!G19)</f>
        <v>c112</v>
      </c>
      <c r="H19" s="23" t="str">
        <f>CONCATENATE("c",FieldWorksheet!H19)</f>
        <v>c3660</v>
      </c>
      <c r="I19" s="24">
        <f>FieldWorksheet!I19</f>
        <v>39671</v>
      </c>
      <c r="J19" s="23" t="e">
        <f>CONCATENATE(FieldWorksheet!J19,":",FieldWorksheet!#REF!,FieldWorksheet!L19)</f>
        <v>#REF!</v>
      </c>
      <c r="K19" s="23" t="str">
        <f>Table1[[#This Row],[Preservation Method]]</f>
        <v>H2SO4</v>
      </c>
      <c r="L19" s="23" t="s">
        <v>95</v>
      </c>
      <c r="M19" s="23" t="str">
        <f>Table1[[#This Row],[Sample Collection]]</f>
        <v>NOx-N</v>
      </c>
      <c r="N19" s="23"/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295</v>
      </c>
      <c r="U19" s="23" t="str">
        <f>CONCATENATE("c",FieldWorksheet!G71)</f>
        <v>c112</v>
      </c>
      <c r="V19" s="23" t="str">
        <f>CONCATENATE("c",FieldWorksheet!H71)</f>
        <v>c3712</v>
      </c>
      <c r="W19" s="24">
        <f>FieldWorksheet!I71</f>
        <v>39671</v>
      </c>
      <c r="X19" s="23" t="str">
        <f>CONCATENATE(FieldWorksheet!J71,":",FieldWorksheet!K71,FieldWorksheet!L71)</f>
        <v>5:53PM</v>
      </c>
      <c r="Y19" s="23" t="str">
        <f>FieldWorksheet!M71</f>
        <v>H2SO4</v>
      </c>
      <c r="Z19" s="23" t="s">
        <v>95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38">
        <f>FieldWorksheet!A20</f>
        <v>19</v>
      </c>
      <c r="B20" s="38" t="str">
        <f>FieldWorksheet!B20</f>
        <v>Citra, FL</v>
      </c>
      <c r="C20" s="38">
        <f>FieldWorksheet!C20</f>
        <v>3</v>
      </c>
      <c r="D20" s="38">
        <f>FieldWorksheet!D20</f>
        <v>2</v>
      </c>
      <c r="E20" s="38">
        <f>Table1[[#This Row],[Field ID (Plot)]]</f>
        <v>19</v>
      </c>
      <c r="F20" s="38">
        <f>FieldWorksheet!F20</f>
        <v>244</v>
      </c>
      <c r="G20" s="38" t="str">
        <f>CONCATENATE("c",FieldWorksheet!G20)</f>
        <v>c112</v>
      </c>
      <c r="H20" s="38" t="str">
        <f>CONCATENATE("c",FieldWorksheet!H20)</f>
        <v>c3661</v>
      </c>
      <c r="I20" s="17">
        <f>FieldWorksheet!I20</f>
        <v>39671</v>
      </c>
      <c r="J20" s="38" t="e">
        <f>CONCATENATE(FieldWorksheet!J20,":",FieldWorksheet!#REF!,FieldWorksheet!L20)</f>
        <v>#REF!</v>
      </c>
      <c r="K20" s="42" t="str">
        <f>Table1[[#This Row],[Preservation Method]]</f>
        <v>H2SO4</v>
      </c>
      <c r="L20" s="39" t="s">
        <v>95</v>
      </c>
      <c r="M20" s="42" t="str">
        <f>Table1[[#This Row],[Sample Collection]]</f>
        <v>NOx-N</v>
      </c>
      <c r="N20" s="38"/>
      <c r="O20" s="38">
        <f>FieldWorksheet!A72</f>
        <v>71</v>
      </c>
      <c r="P20" s="38" t="str">
        <f>FieldWorksheet!B72</f>
        <v>Citra, FL</v>
      </c>
      <c r="Q20" s="38">
        <f>FieldWorksheet!C72</f>
        <v>3</v>
      </c>
      <c r="R20" s="38" t="str">
        <f>FieldWorksheet!D72</f>
        <v>*</v>
      </c>
      <c r="S20" s="38" t="str">
        <f>FieldWorksheet!E72</f>
        <v>FB2</v>
      </c>
      <c r="T20" s="38">
        <f>FieldWorksheet!F72</f>
        <v>296</v>
      </c>
      <c r="U20" s="38" t="str">
        <f>CONCATENATE("c",FieldWorksheet!G72)</f>
        <v>c112</v>
      </c>
      <c r="V20" s="38" t="str">
        <f>CONCATENATE("c",FieldWorksheet!H72)</f>
        <v>c3713</v>
      </c>
      <c r="W20" s="17">
        <f>FieldWorksheet!I72</f>
        <v>39671</v>
      </c>
      <c r="X20" s="38" t="str">
        <f>CONCATENATE(FieldWorksheet!J72,":",FieldWorksheet!K72,FieldWorksheet!L72)</f>
        <v>5:54PM</v>
      </c>
      <c r="Y20" s="42" t="str">
        <f>FieldWorksheet!M72</f>
        <v>H2SO4</v>
      </c>
      <c r="Z20" s="39" t="s">
        <v>95</v>
      </c>
      <c r="AA20" s="42" t="str">
        <f>FieldWorksheet!O72</f>
        <v>NOx-N</v>
      </c>
      <c r="AB20" s="38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245</v>
      </c>
      <c r="G21" s="23" t="str">
        <f>CONCATENATE("c",FieldWorksheet!G21)</f>
        <v>c112</v>
      </c>
      <c r="H21" s="23" t="str">
        <f>CONCATENATE("c",FieldWorksheet!H21)</f>
        <v>c3662</v>
      </c>
      <c r="I21" s="24">
        <f>FieldWorksheet!I21</f>
        <v>39671</v>
      </c>
      <c r="J21" s="23" t="e">
        <f>CONCATENATE(FieldWorksheet!J21,":",FieldWorksheet!#REF!,FieldWorksheet!L21)</f>
        <v>#REF!</v>
      </c>
      <c r="K21" s="23" t="str">
        <f>Table1[[#This Row],[Preservation Method]]</f>
        <v>H2SO4</v>
      </c>
      <c r="L21" s="23" t="s">
        <v>95</v>
      </c>
      <c r="M21" s="23" t="str">
        <f>Table1[[#This Row],[Sample Collection]]</f>
        <v>NOx-N</v>
      </c>
      <c r="N21" s="23"/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297</v>
      </c>
      <c r="U21" s="23" t="str">
        <f>CONCATENATE("c",FieldWorksheet!G73)</f>
        <v>c112</v>
      </c>
      <c r="V21" s="23" t="str">
        <f>CONCATENATE("c",FieldWorksheet!H73)</f>
        <v>c3714</v>
      </c>
      <c r="W21" s="24">
        <f>FieldWorksheet!I73</f>
        <v>39671</v>
      </c>
      <c r="X21" s="23" t="str">
        <f>CONCATENATE(FieldWorksheet!J73,":",FieldWorksheet!K73,FieldWorksheet!L73)</f>
        <v>5:55PM</v>
      </c>
      <c r="Y21" s="23" t="str">
        <f>FieldWorksheet!M73</f>
        <v>H2SO4</v>
      </c>
      <c r="Z21" s="23" t="s">
        <v>95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38">
        <f>FieldWorksheet!A22</f>
        <v>21</v>
      </c>
      <c r="B22" s="38" t="str">
        <f>FieldWorksheet!B22</f>
        <v>Citra, FL</v>
      </c>
      <c r="C22" s="38">
        <f>FieldWorksheet!C22</f>
        <v>3</v>
      </c>
      <c r="D22" s="38">
        <f>FieldWorksheet!D22</f>
        <v>2</v>
      </c>
      <c r="E22" s="38">
        <f>Table1[[#This Row],[Field ID (Plot)]]</f>
        <v>21</v>
      </c>
      <c r="F22" s="38">
        <f>FieldWorksheet!F22</f>
        <v>246</v>
      </c>
      <c r="G22" s="38" t="str">
        <f>CONCATENATE("c",FieldWorksheet!G22)</f>
        <v>c112</v>
      </c>
      <c r="H22" s="38" t="str">
        <f>CONCATENATE("c",FieldWorksheet!H22)</f>
        <v>c3663</v>
      </c>
      <c r="I22" s="17">
        <f>FieldWorksheet!I22</f>
        <v>39671</v>
      </c>
      <c r="J22" s="38" t="e">
        <f>CONCATENATE(FieldWorksheet!J22,":",FieldWorksheet!#REF!,FieldWorksheet!L22)</f>
        <v>#REF!</v>
      </c>
      <c r="K22" s="42" t="str">
        <f>Table1[[#This Row],[Preservation Method]]</f>
        <v>H2SO4</v>
      </c>
      <c r="L22" s="39" t="s">
        <v>95</v>
      </c>
      <c r="M22" s="42" t="str">
        <f>Table1[[#This Row],[Sample Collection]]</f>
        <v>NOx-N</v>
      </c>
      <c r="N22" s="38"/>
      <c r="O22" s="38">
        <f>FieldWorksheet!A74</f>
        <v>73</v>
      </c>
      <c r="P22" s="38" t="str">
        <f>FieldWorksheet!B74</f>
        <v>Citra, FL</v>
      </c>
      <c r="Q22" s="38">
        <f>FieldWorksheet!C74</f>
        <v>3</v>
      </c>
      <c r="R22" s="38" t="str">
        <f>FieldWorksheet!D74</f>
        <v>*</v>
      </c>
      <c r="S22" s="38" t="str">
        <f>FieldWorksheet!E74</f>
        <v>EB2</v>
      </c>
      <c r="T22" s="38">
        <f>FieldWorksheet!F74</f>
        <v>298</v>
      </c>
      <c r="U22" s="38" t="str">
        <f>CONCATENATE("c",FieldWorksheet!G74)</f>
        <v>c112</v>
      </c>
      <c r="V22" s="38" t="str">
        <f>CONCATENATE("c",FieldWorksheet!H74)</f>
        <v>c3715</v>
      </c>
      <c r="W22" s="17">
        <f>FieldWorksheet!I74</f>
        <v>39671</v>
      </c>
      <c r="X22" s="38" t="str">
        <f>CONCATENATE(FieldWorksheet!J74,":",FieldWorksheet!K74,FieldWorksheet!L74)</f>
        <v>5:56PM</v>
      </c>
      <c r="Y22" s="42" t="str">
        <f>FieldWorksheet!M74</f>
        <v>H2SO4</v>
      </c>
      <c r="Z22" s="39" t="s">
        <v>95</v>
      </c>
      <c r="AA22" s="42" t="str">
        <f>FieldWorksheet!O74</f>
        <v>NOx-N</v>
      </c>
      <c r="AB22" s="38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247</v>
      </c>
      <c r="G23" s="23" t="str">
        <f>CONCATENATE("c",FieldWorksheet!G23)</f>
        <v>c112</v>
      </c>
      <c r="H23" s="23" t="str">
        <f>CONCATENATE("c",FieldWorksheet!H23)</f>
        <v>c3664</v>
      </c>
      <c r="I23" s="24">
        <f>FieldWorksheet!I23</f>
        <v>39671</v>
      </c>
      <c r="J23" s="23" t="str">
        <f>CONCATENATE(FieldWorksheet!J23,":",FieldWorksheet!K2,FieldWorksheet!L23)</f>
        <v>1:21PM</v>
      </c>
      <c r="K23" s="23" t="str">
        <f>Table1[[#This Row],[Preservation Method]]</f>
        <v>H2SO4</v>
      </c>
      <c r="L23" s="23" t="s">
        <v>95</v>
      </c>
      <c r="M23" s="23" t="str">
        <f>Table1[[#This Row],[Sample Collection]]</f>
        <v>NOx-N</v>
      </c>
      <c r="N23" s="23"/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299</v>
      </c>
      <c r="U23" s="23" t="str">
        <f>CONCATENATE("c",FieldWorksheet!G75)</f>
        <v>c112</v>
      </c>
      <c r="V23" s="23" t="str">
        <f>CONCATENATE("c",FieldWorksheet!H75)</f>
        <v>c3716</v>
      </c>
      <c r="W23" s="24">
        <f>FieldWorksheet!I75</f>
        <v>39671</v>
      </c>
      <c r="X23" s="23" t="str">
        <f>CONCATENATE(FieldWorksheet!J75,":",FieldWorksheet!K75,FieldWorksheet!L75)</f>
        <v>5:57PM</v>
      </c>
      <c r="Y23" s="23" t="str">
        <f>FieldWorksheet!M75</f>
        <v>H2SO4</v>
      </c>
      <c r="Z23" s="23" t="s">
        <v>95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38">
        <f>FieldWorksheet!A24</f>
        <v>23</v>
      </c>
      <c r="B24" s="38" t="str">
        <f>FieldWorksheet!B24</f>
        <v>Citra, FL</v>
      </c>
      <c r="C24" s="38">
        <f>FieldWorksheet!C24</f>
        <v>3</v>
      </c>
      <c r="D24" s="38">
        <f>FieldWorksheet!D24</f>
        <v>2</v>
      </c>
      <c r="E24" s="38">
        <f>Table1[[#This Row],[Field ID (Plot)]]</f>
        <v>23</v>
      </c>
      <c r="F24" s="38">
        <f>FieldWorksheet!F24</f>
        <v>248</v>
      </c>
      <c r="G24" s="38" t="str">
        <f>CONCATENATE("c",FieldWorksheet!G24)</f>
        <v>c112</v>
      </c>
      <c r="H24" s="38" t="str">
        <f>CONCATENATE("c",FieldWorksheet!H24)</f>
        <v>c3665</v>
      </c>
      <c r="I24" s="17">
        <f>FieldWorksheet!I24</f>
        <v>39671</v>
      </c>
      <c r="J24" s="38" t="str">
        <f>CONCATENATE(FieldWorksheet!J24,":",FieldWorksheet!K3,FieldWorksheet!L24)</f>
        <v>1:18PM</v>
      </c>
      <c r="K24" s="42" t="str">
        <f>Table1[[#This Row],[Preservation Method]]</f>
        <v>H2SO4</v>
      </c>
      <c r="L24" s="39" t="s">
        <v>95</v>
      </c>
      <c r="M24" s="42" t="str">
        <f>Table1[[#This Row],[Sample Collection]]</f>
        <v>NOx-N</v>
      </c>
      <c r="N24" s="38"/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300</v>
      </c>
      <c r="U24" s="26" t="str">
        <f>CONCATENATE("c",FieldWorksheet!G76)</f>
        <v>c112</v>
      </c>
      <c r="V24" s="26" t="str">
        <f>CONCATENATE("c",FieldWorksheet!H76)</f>
        <v>c3717</v>
      </c>
      <c r="W24" s="25">
        <f>FieldWorksheet!I76</f>
        <v>39671</v>
      </c>
      <c r="X24" s="26" t="str">
        <f>CONCATENATE(FieldWorksheet!J76,":",FieldWorksheet!K76,FieldWorksheet!L76)</f>
        <v>5:58PM</v>
      </c>
      <c r="Y24" s="42" t="str">
        <f>FieldWorksheet!M76</f>
        <v>H2SO4</v>
      </c>
      <c r="Z24" s="39" t="s">
        <v>95</v>
      </c>
      <c r="AA24" s="42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249</v>
      </c>
      <c r="G25" s="23" t="str">
        <f>CONCATENATE("c",FieldWorksheet!G25)</f>
        <v>c112</v>
      </c>
      <c r="H25" s="23" t="str">
        <f>CONCATENATE("c",FieldWorksheet!H25)</f>
        <v>c3666</v>
      </c>
      <c r="I25" s="24">
        <f>FieldWorksheet!I25</f>
        <v>39671</v>
      </c>
      <c r="J25" s="23" t="str">
        <f>CONCATENATE(FieldWorksheet!J25,":",FieldWorksheet!K4,FieldWorksheet!L25)</f>
        <v>1:31PM</v>
      </c>
      <c r="K25" s="23" t="str">
        <f>Table1[[#This Row],[Preservation Method]]</f>
        <v>H2SO4</v>
      </c>
      <c r="L25" s="23" t="s">
        <v>95</v>
      </c>
      <c r="M25" s="23" t="str">
        <f>Table1[[#This Row],[Sample Collection]]</f>
        <v>NOx-N</v>
      </c>
      <c r="N25" s="23"/>
      <c r="O25" s="76" t="s">
        <v>32</v>
      </c>
      <c r="P25" s="78"/>
      <c r="Q25" s="76" t="s">
        <v>38</v>
      </c>
      <c r="R25" s="78"/>
      <c r="S25" s="76" t="s">
        <v>30</v>
      </c>
      <c r="T25" s="78"/>
      <c r="U25" s="76" t="s">
        <v>31</v>
      </c>
      <c r="V25" s="78"/>
      <c r="W25" s="87" t="s">
        <v>39</v>
      </c>
      <c r="X25" s="87"/>
      <c r="Y25" s="87"/>
      <c r="Z25" s="87"/>
      <c r="AA25" s="87"/>
      <c r="AB25" s="88"/>
    </row>
    <row r="26" spans="1:28">
      <c r="A26" s="38">
        <f>FieldWorksheet!A26</f>
        <v>25</v>
      </c>
      <c r="B26" s="38" t="str">
        <f>FieldWorksheet!B26</f>
        <v>Citra, FL</v>
      </c>
      <c r="C26" s="38">
        <f>FieldWorksheet!C26</f>
        <v>3</v>
      </c>
      <c r="D26" s="38">
        <f>FieldWorksheet!D26</f>
        <v>2</v>
      </c>
      <c r="E26" s="38">
        <f>Table1[[#This Row],[Field ID (Plot)]]</f>
        <v>25</v>
      </c>
      <c r="F26" s="38">
        <f>FieldWorksheet!F26</f>
        <v>250</v>
      </c>
      <c r="G26" s="38" t="str">
        <f>CONCATENATE("c",FieldWorksheet!G26)</f>
        <v>c112</v>
      </c>
      <c r="H26" s="38" t="str">
        <f>CONCATENATE("c",FieldWorksheet!H26)</f>
        <v>c3667</v>
      </c>
      <c r="I26" s="17">
        <f>FieldWorksheet!I26</f>
        <v>39671</v>
      </c>
      <c r="J26" s="38" t="str">
        <f>CONCATENATE(FieldWorksheet!J26,":",FieldWorksheet!K5,FieldWorksheet!L26)</f>
        <v>1:27PM</v>
      </c>
      <c r="K26" s="42" t="str">
        <f>Table1[[#This Row],[Preservation Method]]</f>
        <v>H2SO4</v>
      </c>
      <c r="L26" s="39" t="s">
        <v>95</v>
      </c>
      <c r="M26" s="42" t="str">
        <f>Table1[[#This Row],[Sample Collection]]</f>
        <v>NOx-N</v>
      </c>
      <c r="N26" s="38"/>
      <c r="O26" s="36" t="s">
        <v>33</v>
      </c>
      <c r="P26" s="40"/>
      <c r="Q26" s="89">
        <f>FieldWorksheet!Y2</f>
        <v>1.6</v>
      </c>
      <c r="R26" s="90"/>
      <c r="S26" s="89">
        <f>FieldWorksheet!S8</f>
        <v>0.45</v>
      </c>
      <c r="T26" s="90"/>
      <c r="U26" s="89">
        <f>FieldWorksheet!T8</f>
        <v>0.5</v>
      </c>
      <c r="V26" s="90"/>
      <c r="W26" s="79" t="s">
        <v>44</v>
      </c>
      <c r="X26" s="79"/>
      <c r="Y26" s="79" t="s">
        <v>42</v>
      </c>
      <c r="Z26" s="79"/>
      <c r="AA26" s="79" t="s">
        <v>43</v>
      </c>
      <c r="AB26" s="80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251</v>
      </c>
      <c r="G27" s="23" t="str">
        <f>CONCATENATE("c",FieldWorksheet!G27)</f>
        <v>c112</v>
      </c>
      <c r="H27" s="23" t="str">
        <f>CONCATENATE("c",FieldWorksheet!H27)</f>
        <v>c3668</v>
      </c>
      <c r="I27" s="24">
        <f>FieldWorksheet!I27</f>
        <v>39671</v>
      </c>
      <c r="J27" s="23" t="str">
        <f>CONCATENATE(FieldWorksheet!J27,":",FieldWorksheet!K6,FieldWorksheet!L27)</f>
        <v>1:42PM</v>
      </c>
      <c r="K27" s="23" t="str">
        <f>Table1[[#This Row],[Preservation Method]]</f>
        <v>H2SO4</v>
      </c>
      <c r="L27" s="23" t="s">
        <v>95</v>
      </c>
      <c r="M27" s="23" t="str">
        <f>Table1[[#This Row],[Sample Collection]]</f>
        <v>NOx-N</v>
      </c>
      <c r="N27" s="23"/>
      <c r="O27" s="36" t="s">
        <v>34</v>
      </c>
      <c r="P27" s="40"/>
      <c r="Q27" s="89"/>
      <c r="R27" s="90"/>
      <c r="S27" s="89"/>
      <c r="T27" s="90"/>
      <c r="U27" s="89"/>
      <c r="V27" s="90"/>
      <c r="W27" s="81" t="s">
        <v>41</v>
      </c>
      <c r="X27" s="82">
        <f>FieldWorksheet!R13</f>
        <v>93</v>
      </c>
      <c r="Y27" s="82" t="str">
        <f>FieldWorksheet!T13</f>
        <v>Partly Cloudy</v>
      </c>
      <c r="Z27" s="82"/>
      <c r="AA27" s="82" t="str">
        <f>CONCATENATE(FieldWorksheet!U13,FieldWorksheet!V13)</f>
        <v>SW4</v>
      </c>
      <c r="AB27" s="84"/>
    </row>
    <row r="28" spans="1:28">
      <c r="A28" s="38">
        <f>FieldWorksheet!A28</f>
        <v>27</v>
      </c>
      <c r="B28" s="38" t="str">
        <f>FieldWorksheet!B28</f>
        <v>Citra, FL</v>
      </c>
      <c r="C28" s="38">
        <f>FieldWorksheet!C28</f>
        <v>3</v>
      </c>
      <c r="D28" s="38">
        <f>FieldWorksheet!D28</f>
        <v>2</v>
      </c>
      <c r="E28" s="38">
        <f>Table1[[#This Row],[Field ID (Plot)]]</f>
        <v>27</v>
      </c>
      <c r="F28" s="38">
        <f>FieldWorksheet!F28</f>
        <v>252</v>
      </c>
      <c r="G28" s="38" t="str">
        <f>CONCATENATE("c",FieldWorksheet!G28)</f>
        <v>c112</v>
      </c>
      <c r="H28" s="38" t="str">
        <f>CONCATENATE("c",FieldWorksheet!H28)</f>
        <v>c3669</v>
      </c>
      <c r="I28" s="17">
        <f>FieldWorksheet!I28</f>
        <v>39671</v>
      </c>
      <c r="J28" s="38" t="str">
        <f>CONCATENATE(FieldWorksheet!J28,":",FieldWorksheet!K7,FieldWorksheet!L28)</f>
        <v>2:38PM</v>
      </c>
      <c r="K28" s="42" t="str">
        <f>Table1[[#This Row],[Preservation Method]]</f>
        <v>H2SO4</v>
      </c>
      <c r="L28" s="39" t="s">
        <v>95</v>
      </c>
      <c r="M28" s="42" t="str">
        <f>Table1[[#This Row],[Sample Collection]]</f>
        <v>NOx-N</v>
      </c>
      <c r="N28" s="38"/>
      <c r="O28" s="36" t="s">
        <v>35</v>
      </c>
      <c r="P28" s="40"/>
      <c r="Q28" s="89"/>
      <c r="R28" s="90"/>
      <c r="S28" s="89"/>
      <c r="T28" s="90"/>
      <c r="U28" s="89"/>
      <c r="V28" s="90"/>
      <c r="W28" s="81"/>
      <c r="X28" s="82"/>
      <c r="Y28" s="82"/>
      <c r="Z28" s="82"/>
      <c r="AA28" s="82"/>
      <c r="AB28" s="84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253</v>
      </c>
      <c r="G29" s="23" t="str">
        <f>CONCATENATE("c",FieldWorksheet!G29)</f>
        <v>c112</v>
      </c>
      <c r="H29" s="23" t="str">
        <f>CONCATENATE("c",FieldWorksheet!H29)</f>
        <v>c3670</v>
      </c>
      <c r="I29" s="24">
        <f>FieldWorksheet!I29</f>
        <v>39671</v>
      </c>
      <c r="J29" s="23" t="str">
        <f>CONCATENATE(FieldWorksheet!J29,":",FieldWorksheet!K8,FieldWorksheet!L29)</f>
        <v>2:54PM</v>
      </c>
      <c r="K29" s="23" t="str">
        <f>Table1[[#This Row],[Preservation Method]]</f>
        <v>H2SO4</v>
      </c>
      <c r="L29" s="23" t="s">
        <v>95</v>
      </c>
      <c r="M29" s="23" t="str">
        <f>Table1[[#This Row],[Sample Collection]]</f>
        <v>NOx-N</v>
      </c>
      <c r="N29" s="23"/>
      <c r="O29" s="36" t="s">
        <v>36</v>
      </c>
      <c r="P29" s="40"/>
      <c r="Q29" s="89"/>
      <c r="R29" s="90"/>
      <c r="S29" s="89"/>
      <c r="T29" s="90"/>
      <c r="U29" s="89"/>
      <c r="V29" s="90"/>
      <c r="W29" s="81" t="s">
        <v>40</v>
      </c>
      <c r="X29" s="82">
        <f>FieldWorksheet!S13</f>
        <v>68</v>
      </c>
      <c r="Y29" s="82"/>
      <c r="Z29" s="82"/>
      <c r="AA29" s="82"/>
      <c r="AB29" s="84"/>
    </row>
    <row r="30" spans="1:28">
      <c r="A30" s="38">
        <f>FieldWorksheet!A30</f>
        <v>29</v>
      </c>
      <c r="B30" s="38" t="str">
        <f>FieldWorksheet!B30</f>
        <v>Citra, FL</v>
      </c>
      <c r="C30" s="38">
        <f>FieldWorksheet!C30</f>
        <v>3</v>
      </c>
      <c r="D30" s="38">
        <f>FieldWorksheet!D30</f>
        <v>2</v>
      </c>
      <c r="E30" s="38">
        <f>Table1[[#This Row],[Field ID (Plot)]]</f>
        <v>29</v>
      </c>
      <c r="F30" s="38">
        <f>FieldWorksheet!F30</f>
        <v>254</v>
      </c>
      <c r="G30" s="38" t="str">
        <f>CONCATENATE("c",FieldWorksheet!G30)</f>
        <v>c112</v>
      </c>
      <c r="H30" s="38" t="str">
        <f>CONCATENATE("c",FieldWorksheet!H30)</f>
        <v>c3671</v>
      </c>
      <c r="I30" s="17">
        <f>FieldWorksheet!I30</f>
        <v>39671</v>
      </c>
      <c r="J30" s="38" t="str">
        <f>CONCATENATE(FieldWorksheet!J30,":",FieldWorksheet!K9,FieldWorksheet!L30)</f>
        <v>2:50PM</v>
      </c>
      <c r="K30" s="42" t="str">
        <f>Table1[[#This Row],[Preservation Method]]</f>
        <v>H2SO4</v>
      </c>
      <c r="L30" s="39" t="s">
        <v>95</v>
      </c>
      <c r="M30" s="42" t="str">
        <f>Table1[[#This Row],[Sample Collection]]</f>
        <v>NOx-N</v>
      </c>
      <c r="N30" s="38"/>
      <c r="O30" s="37" t="s">
        <v>37</v>
      </c>
      <c r="P30" s="41"/>
      <c r="Q30" s="91"/>
      <c r="R30" s="92"/>
      <c r="S30" s="91"/>
      <c r="T30" s="92"/>
      <c r="U30" s="91"/>
      <c r="V30" s="92"/>
      <c r="W30" s="86"/>
      <c r="X30" s="83"/>
      <c r="Y30" s="83"/>
      <c r="Z30" s="83"/>
      <c r="AA30" s="83"/>
      <c r="AB30" s="85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255</v>
      </c>
      <c r="G31" s="23" t="str">
        <f>CONCATENATE("c",FieldWorksheet!G31)</f>
        <v>c112</v>
      </c>
      <c r="H31" s="23" t="str">
        <f>CONCATENATE("c",FieldWorksheet!H31)</f>
        <v>c3672</v>
      </c>
      <c r="I31" s="24">
        <f>FieldWorksheet!I31</f>
        <v>39671</v>
      </c>
      <c r="J31" s="23" t="str">
        <f>CONCATENATE(FieldWorksheet!J31,":",FieldWorksheet!K10,FieldWorksheet!L31)</f>
        <v>2:59PM</v>
      </c>
      <c r="K31" s="23" t="str">
        <f>Table1[[#This Row],[Preservation Method]]</f>
        <v>H2SO4</v>
      </c>
      <c r="L31" s="23" t="s">
        <v>95</v>
      </c>
      <c r="M31" s="23" t="str">
        <f>Table1[[#This Row],[Sample Collection]]</f>
        <v>NOx-N</v>
      </c>
      <c r="N31" s="23"/>
      <c r="O31" s="61" t="s">
        <v>45</v>
      </c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spans="1:28">
      <c r="A32" s="38">
        <f>FieldWorksheet!A32</f>
        <v>31</v>
      </c>
      <c r="B32" s="38" t="str">
        <f>FieldWorksheet!B32</f>
        <v>Citra, FL</v>
      </c>
      <c r="C32" s="38">
        <f>FieldWorksheet!C32</f>
        <v>3</v>
      </c>
      <c r="D32" s="38">
        <f>FieldWorksheet!D32</f>
        <v>2</v>
      </c>
      <c r="E32" s="38">
        <f>Table1[[#This Row],[Field ID (Plot)]]</f>
        <v>31</v>
      </c>
      <c r="F32" s="38">
        <f>FieldWorksheet!F32</f>
        <v>256</v>
      </c>
      <c r="G32" s="38" t="str">
        <f>CONCATENATE("c",FieldWorksheet!G32)</f>
        <v>c112</v>
      </c>
      <c r="H32" s="38" t="str">
        <f>CONCATENATE("c",FieldWorksheet!H32)</f>
        <v>c3673</v>
      </c>
      <c r="I32" s="17">
        <f>FieldWorksheet!I32</f>
        <v>39671</v>
      </c>
      <c r="J32" s="38" t="str">
        <f>CONCATENATE(FieldWorksheet!J32,":",FieldWorksheet!K11,FieldWorksheet!L32)</f>
        <v>2:14PM</v>
      </c>
      <c r="K32" s="42" t="str">
        <f>Table1[[#This Row],[Preservation Method]]</f>
        <v>H2SO4</v>
      </c>
      <c r="L32" s="39" t="s">
        <v>95</v>
      </c>
      <c r="M32" s="42" t="str">
        <f>Table1[[#This Row],[Sample Collection]]</f>
        <v>NOx-N</v>
      </c>
      <c r="N32" s="38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257</v>
      </c>
      <c r="G33" s="23" t="str">
        <f>CONCATENATE("c",FieldWorksheet!G33)</f>
        <v>c112</v>
      </c>
      <c r="H33" s="23" t="str">
        <f>CONCATENATE("c",FieldWorksheet!H33)</f>
        <v>c3674</v>
      </c>
      <c r="I33" s="24">
        <f>FieldWorksheet!I33</f>
        <v>39671</v>
      </c>
      <c r="J33" s="23" t="str">
        <f>CONCATENATE(FieldWorksheet!J33,":",FieldWorksheet!K12,FieldWorksheet!L33)</f>
        <v>2:16PM</v>
      </c>
      <c r="K33" s="23" t="str">
        <f>Table1[[#This Row],[Preservation Method]]</f>
        <v>H2SO4</v>
      </c>
      <c r="L33" s="23" t="s">
        <v>95</v>
      </c>
      <c r="M33" s="23" t="str">
        <f>Table1[[#This Row],[Sample Collection]]</f>
        <v>NOx-N</v>
      </c>
      <c r="N33" s="23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</row>
    <row r="34" spans="1:28">
      <c r="A34" s="38">
        <f>FieldWorksheet!A34</f>
        <v>33</v>
      </c>
      <c r="B34" s="38" t="str">
        <f>FieldWorksheet!B34</f>
        <v>Citra, FL</v>
      </c>
      <c r="C34" s="38">
        <f>FieldWorksheet!C34</f>
        <v>3</v>
      </c>
      <c r="D34" s="38">
        <f>FieldWorksheet!D34</f>
        <v>3</v>
      </c>
      <c r="E34" s="38">
        <f>Table1[[#This Row],[Field ID (Plot)]]</f>
        <v>33</v>
      </c>
      <c r="F34" s="38">
        <f>FieldWorksheet!F34</f>
        <v>258</v>
      </c>
      <c r="G34" s="38" t="str">
        <f>CONCATENATE("c",FieldWorksheet!G34)</f>
        <v>c112</v>
      </c>
      <c r="H34" s="38" t="str">
        <f>CONCATENATE("c",FieldWorksheet!H34)</f>
        <v>c3675</v>
      </c>
      <c r="I34" s="17">
        <f>FieldWorksheet!I34</f>
        <v>39671</v>
      </c>
      <c r="J34" s="38" t="str">
        <f>CONCATENATE(FieldWorksheet!J34,":",FieldWorksheet!K13,FieldWorksheet!L34)</f>
        <v>2:25PM</v>
      </c>
      <c r="K34" s="42" t="str">
        <f>Table1[[#This Row],[Preservation Method]]</f>
        <v>H2SO4</v>
      </c>
      <c r="L34" s="39" t="s">
        <v>95</v>
      </c>
      <c r="M34" s="42" t="str">
        <f>Table1[[#This Row],[Sample Collection]]</f>
        <v>NOx-N</v>
      </c>
      <c r="N34" s="38"/>
      <c r="O34" s="63" t="s">
        <v>94</v>
      </c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259</v>
      </c>
      <c r="G35" s="23" t="str">
        <f>CONCATENATE("c",FieldWorksheet!G35)</f>
        <v>c112</v>
      </c>
      <c r="H35" s="23" t="str">
        <f>CONCATENATE("c",FieldWorksheet!H35)</f>
        <v>c3676</v>
      </c>
      <c r="I35" s="24">
        <f>FieldWorksheet!I35</f>
        <v>39671</v>
      </c>
      <c r="J35" s="23" t="str">
        <f>CONCATENATE(FieldWorksheet!J35,":",FieldWorksheet!K14,FieldWorksheet!L35)</f>
        <v>2:27PM</v>
      </c>
      <c r="K35" s="23" t="str">
        <f>Table1[[#This Row],[Preservation Method]]</f>
        <v>H2SO4</v>
      </c>
      <c r="L35" s="23" t="s">
        <v>95</v>
      </c>
      <c r="M35" s="23" t="str">
        <f>Table1[[#This Row],[Sample Collection]]</f>
        <v>NOx-N</v>
      </c>
      <c r="N35" s="2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</row>
    <row r="36" spans="1:28">
      <c r="A36" s="38">
        <f>FieldWorksheet!A36</f>
        <v>35</v>
      </c>
      <c r="B36" s="38" t="str">
        <f>FieldWorksheet!B36</f>
        <v>Citra, FL</v>
      </c>
      <c r="C36" s="38">
        <f>FieldWorksheet!C36</f>
        <v>3</v>
      </c>
      <c r="D36" s="38">
        <f>FieldWorksheet!D36</f>
        <v>3</v>
      </c>
      <c r="E36" s="38">
        <f>Table1[[#This Row],[Field ID (Plot)]]</f>
        <v>35</v>
      </c>
      <c r="F36" s="38">
        <f>FieldWorksheet!F36</f>
        <v>260</v>
      </c>
      <c r="G36" s="38" t="str">
        <f>CONCATENATE("c",FieldWorksheet!G36)</f>
        <v>c112</v>
      </c>
      <c r="H36" s="38" t="str">
        <f>CONCATENATE("c",FieldWorksheet!H36)</f>
        <v>c3677</v>
      </c>
      <c r="I36" s="17">
        <f>FieldWorksheet!I36</f>
        <v>39671</v>
      </c>
      <c r="J36" s="38" t="str">
        <f>CONCATENATE(FieldWorksheet!J36,":",FieldWorksheet!K15,FieldWorksheet!L36)</f>
        <v>2:39PM</v>
      </c>
      <c r="K36" s="42" t="str">
        <f>Table1[[#This Row],[Preservation Method]]</f>
        <v>H2SO4</v>
      </c>
      <c r="L36" s="39" t="s">
        <v>95</v>
      </c>
      <c r="M36" s="42" t="str">
        <f>Table1[[#This Row],[Sample Collection]]</f>
        <v>NOx-N</v>
      </c>
      <c r="N36" s="38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261</v>
      </c>
      <c r="G37" s="23" t="str">
        <f>CONCATENATE("c",FieldWorksheet!G37)</f>
        <v>c112</v>
      </c>
      <c r="H37" s="23" t="str">
        <f>CONCATENATE("c",FieldWorksheet!H37)</f>
        <v>c3678</v>
      </c>
      <c r="I37" s="24">
        <f>FieldWorksheet!I37</f>
        <v>39671</v>
      </c>
      <c r="J37" s="23" t="str">
        <f>CONCATENATE(FieldWorksheet!J37,":",FieldWorksheet!K16,FieldWorksheet!L37)</f>
        <v>2:36PM</v>
      </c>
      <c r="K37" s="23" t="str">
        <f>Table1[[#This Row],[Preservation Method]]</f>
        <v>H2SO4</v>
      </c>
      <c r="L37" s="23" t="s">
        <v>95</v>
      </c>
      <c r="M37" s="23" t="str">
        <f>Table1[[#This Row],[Sample Collection]]</f>
        <v>NOx-N</v>
      </c>
      <c r="N37" s="2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</row>
    <row r="38" spans="1:28">
      <c r="A38" s="38">
        <f>FieldWorksheet!A38</f>
        <v>37</v>
      </c>
      <c r="B38" s="38" t="str">
        <f>FieldWorksheet!B38</f>
        <v>Citra, FL</v>
      </c>
      <c r="C38" s="38">
        <f>FieldWorksheet!C38</f>
        <v>3</v>
      </c>
      <c r="D38" s="38">
        <f>FieldWorksheet!D38</f>
        <v>3</v>
      </c>
      <c r="E38" s="38">
        <f>Table1[[#This Row],[Field ID (Plot)]]</f>
        <v>37</v>
      </c>
      <c r="F38" s="38">
        <f>FieldWorksheet!F38</f>
        <v>262</v>
      </c>
      <c r="G38" s="38" t="str">
        <f>CONCATENATE("c",FieldWorksheet!G38)</f>
        <v>c112</v>
      </c>
      <c r="H38" s="38" t="str">
        <f>CONCATENATE("c",FieldWorksheet!H38)</f>
        <v>c3679</v>
      </c>
      <c r="I38" s="17">
        <f>FieldWorksheet!I38</f>
        <v>39671</v>
      </c>
      <c r="J38" s="38" t="str">
        <f>CONCATENATE(FieldWorksheet!J38,":",FieldWorksheet!K17,FieldWorksheet!L38)</f>
        <v>3:41PM</v>
      </c>
      <c r="K38" s="42" t="str">
        <f>Table1[[#This Row],[Preservation Method]]</f>
        <v>H2SO4</v>
      </c>
      <c r="L38" s="39" t="s">
        <v>95</v>
      </c>
      <c r="M38" s="42" t="str">
        <f>Table1[[#This Row],[Sample Collection]]</f>
        <v>NOx-N</v>
      </c>
      <c r="N38" s="38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263</v>
      </c>
      <c r="G39" s="23" t="str">
        <f>CONCATENATE("c",FieldWorksheet!G39)</f>
        <v>c112</v>
      </c>
      <c r="H39" s="23" t="str">
        <f>CONCATENATE("c",FieldWorksheet!H39)</f>
        <v>c3680</v>
      </c>
      <c r="I39" s="24">
        <f>FieldWorksheet!I39</f>
        <v>39671</v>
      </c>
      <c r="J39" s="23" t="str">
        <f>CONCATENATE(FieldWorksheet!J39,":",FieldWorksheet!K18,FieldWorksheet!L39)</f>
        <v>3:54PM</v>
      </c>
      <c r="K39" s="23" t="str">
        <f>Table1[[#This Row],[Preservation Method]]</f>
        <v>H2SO4</v>
      </c>
      <c r="L39" s="23" t="s">
        <v>95</v>
      </c>
      <c r="M39" s="23" t="str">
        <f>Table1[[#This Row],[Sample Collection]]</f>
        <v>NOx-N</v>
      </c>
      <c r="N39" s="23"/>
      <c r="O39" s="63"/>
      <c r="P39" s="63"/>
      <c r="Q39" s="63"/>
      <c r="R39" s="63"/>
      <c r="S39" s="63"/>
      <c r="T39" s="63"/>
      <c r="U39" s="63"/>
      <c r="V39" s="63"/>
      <c r="W39" s="64"/>
      <c r="X39" s="64"/>
      <c r="Y39" s="64"/>
      <c r="Z39" s="64"/>
      <c r="AA39" s="64"/>
      <c r="AB39" s="64"/>
    </row>
    <row r="40" spans="1:28">
      <c r="A40" s="38">
        <f>FieldWorksheet!A40</f>
        <v>39</v>
      </c>
      <c r="B40" s="38" t="str">
        <f>FieldWorksheet!B40</f>
        <v>Citra, FL</v>
      </c>
      <c r="C40" s="38">
        <f>FieldWorksheet!C40</f>
        <v>3</v>
      </c>
      <c r="D40" s="38">
        <f>FieldWorksheet!D40</f>
        <v>3</v>
      </c>
      <c r="E40" s="38">
        <f>Table1[[#This Row],[Field ID (Plot)]]</f>
        <v>39</v>
      </c>
      <c r="F40" s="38">
        <f>FieldWorksheet!F40</f>
        <v>264</v>
      </c>
      <c r="G40" s="38" t="str">
        <f>CONCATENATE("c",FieldWorksheet!G40)</f>
        <v>c112</v>
      </c>
      <c r="H40" s="38" t="str">
        <f>CONCATENATE("c",FieldWorksheet!H40)</f>
        <v>c3681</v>
      </c>
      <c r="I40" s="17">
        <f>FieldWorksheet!I40</f>
        <v>39671</v>
      </c>
      <c r="J40" s="38" t="str">
        <f>CONCATENATE(FieldWorksheet!J40,":",FieldWorksheet!K19,FieldWorksheet!L40)</f>
        <v>3:59PM</v>
      </c>
      <c r="K40" s="42" t="str">
        <f>Table1[[#This Row],[Preservation Method]]</f>
        <v>H2SO4</v>
      </c>
      <c r="L40" s="39" t="s">
        <v>95</v>
      </c>
      <c r="M40" s="42" t="str">
        <f>Table1[[#This Row],[Sample Collection]]</f>
        <v>NOx-N</v>
      </c>
      <c r="N40" s="38"/>
      <c r="O40" s="65" t="s">
        <v>60</v>
      </c>
      <c r="P40" s="65"/>
      <c r="Q40" s="65"/>
      <c r="R40" s="65"/>
      <c r="S40" s="65"/>
      <c r="T40" s="65"/>
      <c r="U40" s="65"/>
      <c r="V40" s="66"/>
      <c r="W40" s="67" t="s">
        <v>46</v>
      </c>
      <c r="X40" s="68"/>
      <c r="Y40" s="68"/>
      <c r="Z40" s="68"/>
      <c r="AA40" s="68"/>
      <c r="AB40" s="69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265</v>
      </c>
      <c r="G41" s="23" t="str">
        <f>CONCATENATE("c",FieldWorksheet!G41)</f>
        <v>c112</v>
      </c>
      <c r="H41" s="23" t="str">
        <f>CONCATENATE("c",FieldWorksheet!H41)</f>
        <v>c3682</v>
      </c>
      <c r="I41" s="24">
        <f>FieldWorksheet!I41</f>
        <v>39671</v>
      </c>
      <c r="J41" s="23" t="str">
        <f>CONCATENATE(FieldWorksheet!J41,":",FieldWorksheet!K20,FieldWorksheet!L41)</f>
        <v>3:02PM</v>
      </c>
      <c r="K41" s="23" t="str">
        <f>Table1[[#This Row],[Preservation Method]]</f>
        <v>H2SO4</v>
      </c>
      <c r="L41" s="23" t="s">
        <v>95</v>
      </c>
      <c r="M41" s="23" t="str">
        <f>Table1[[#This Row],[Sample Collection]]</f>
        <v>NOx-N</v>
      </c>
      <c r="N41" s="23"/>
      <c r="O41" s="65"/>
      <c r="P41" s="65"/>
      <c r="Q41" s="65"/>
      <c r="R41" s="65"/>
      <c r="S41" s="65"/>
      <c r="T41" s="65"/>
      <c r="U41" s="65"/>
      <c r="V41" s="66"/>
      <c r="W41" s="70" t="s">
        <v>47</v>
      </c>
      <c r="X41" s="71"/>
      <c r="Y41" s="71"/>
      <c r="Z41" s="71"/>
      <c r="AA41" s="71"/>
      <c r="AB41" s="72"/>
    </row>
    <row r="42" spans="1:28">
      <c r="A42" s="38">
        <f>FieldWorksheet!A42</f>
        <v>41</v>
      </c>
      <c r="B42" s="38" t="str">
        <f>FieldWorksheet!B42</f>
        <v>Citra, FL</v>
      </c>
      <c r="C42" s="38">
        <f>FieldWorksheet!C42</f>
        <v>3</v>
      </c>
      <c r="D42" s="38">
        <f>FieldWorksheet!D42</f>
        <v>3</v>
      </c>
      <c r="E42" s="38">
        <f>Table1[[#This Row],[Field ID (Plot)]]</f>
        <v>41</v>
      </c>
      <c r="F42" s="38">
        <f>FieldWorksheet!F42</f>
        <v>266</v>
      </c>
      <c r="G42" s="38" t="str">
        <f>CONCATENATE("c",FieldWorksheet!G42)</f>
        <v>c112</v>
      </c>
      <c r="H42" s="38" t="str">
        <f>CONCATENATE("c",FieldWorksheet!H42)</f>
        <v>c3683</v>
      </c>
      <c r="I42" s="17">
        <f>FieldWorksheet!I42</f>
        <v>39671</v>
      </c>
      <c r="J42" s="38" t="str">
        <f>CONCATENATE(FieldWorksheet!J42,":",FieldWorksheet!K21,FieldWorksheet!L42)</f>
        <v>3:05PM</v>
      </c>
      <c r="K42" s="42" t="str">
        <f>Table1[[#This Row],[Preservation Method]]</f>
        <v>H2SO4</v>
      </c>
      <c r="L42" s="39" t="s">
        <v>95</v>
      </c>
      <c r="M42" s="42" t="str">
        <f>Table1[[#This Row],[Sample Collection]]</f>
        <v>NOx-N</v>
      </c>
      <c r="N42" s="38"/>
      <c r="O42" s="65"/>
      <c r="P42" s="65"/>
      <c r="Q42" s="65"/>
      <c r="R42" s="65"/>
      <c r="S42" s="65"/>
      <c r="T42" s="65"/>
      <c r="U42" s="65"/>
      <c r="V42" s="66"/>
      <c r="W42" s="70" t="s">
        <v>48</v>
      </c>
      <c r="X42" s="71"/>
      <c r="Y42" s="71"/>
      <c r="Z42" s="71"/>
      <c r="AA42" s="71"/>
      <c r="AB42" s="72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267</v>
      </c>
      <c r="G43" s="23" t="str">
        <f>CONCATENATE("c",FieldWorksheet!G43)</f>
        <v>c112</v>
      </c>
      <c r="H43" s="23" t="str">
        <f>CONCATENATE("c",FieldWorksheet!H43)</f>
        <v>c3684</v>
      </c>
      <c r="I43" s="24">
        <f>FieldWorksheet!I43</f>
        <v>39671</v>
      </c>
      <c r="J43" s="23" t="str">
        <f>CONCATENATE(FieldWorksheet!J43,":",FieldWorksheet!K22,FieldWorksheet!L43)</f>
        <v>3:15PM</v>
      </c>
      <c r="K43" s="23" t="str">
        <f>Table1[[#This Row],[Preservation Method]]</f>
        <v>H2SO4</v>
      </c>
      <c r="L43" s="23" t="s">
        <v>95</v>
      </c>
      <c r="M43" s="23" t="str">
        <f>Table1[[#This Row],[Sample Collection]]</f>
        <v>NOx-N</v>
      </c>
      <c r="N43" s="23"/>
      <c r="O43" s="65"/>
      <c r="P43" s="65"/>
      <c r="Q43" s="65"/>
      <c r="R43" s="65"/>
      <c r="S43" s="65"/>
      <c r="T43" s="65"/>
      <c r="U43" s="65"/>
      <c r="V43" s="66"/>
      <c r="W43" s="70" t="s">
        <v>55</v>
      </c>
      <c r="X43" s="71"/>
      <c r="Y43" s="71"/>
      <c r="Z43" s="71"/>
      <c r="AA43" s="71"/>
      <c r="AB43" s="72"/>
    </row>
    <row r="44" spans="1:28">
      <c r="A44" s="38">
        <f>FieldWorksheet!A44</f>
        <v>43</v>
      </c>
      <c r="B44" s="38" t="str">
        <f>FieldWorksheet!B44</f>
        <v>Citra, FL</v>
      </c>
      <c r="C44" s="38">
        <f>FieldWorksheet!C44</f>
        <v>3</v>
      </c>
      <c r="D44" s="38">
        <f>FieldWorksheet!D44</f>
        <v>3</v>
      </c>
      <c r="E44" s="38">
        <f>Table1[[#This Row],[Field ID (Plot)]]</f>
        <v>43</v>
      </c>
      <c r="F44" s="38">
        <f>FieldWorksheet!F44</f>
        <v>268</v>
      </c>
      <c r="G44" s="38" t="str">
        <f>CONCATENATE("c",FieldWorksheet!G44)</f>
        <v>c112</v>
      </c>
      <c r="H44" s="38" t="str">
        <f>CONCATENATE("c",FieldWorksheet!H44)</f>
        <v>c3685</v>
      </c>
      <c r="I44" s="17">
        <f>FieldWorksheet!I44</f>
        <v>39671</v>
      </c>
      <c r="J44" s="38" t="str">
        <f>CONCATENATE(FieldWorksheet!J44,":",FieldWorksheet!K23,FieldWorksheet!L44)</f>
        <v>3:25PM</v>
      </c>
      <c r="K44" s="42" t="str">
        <f>Table1[[#This Row],[Preservation Method]]</f>
        <v>H2SO4</v>
      </c>
      <c r="L44" s="39" t="s">
        <v>95</v>
      </c>
      <c r="M44" s="42" t="str">
        <f>Table1[[#This Row],[Sample Collection]]</f>
        <v>NOx-N</v>
      </c>
      <c r="N44" s="38"/>
      <c r="O44" s="65"/>
      <c r="P44" s="65"/>
      <c r="Q44" s="65"/>
      <c r="R44" s="65"/>
      <c r="S44" s="65"/>
      <c r="T44" s="65"/>
      <c r="U44" s="65"/>
      <c r="V44" s="66"/>
      <c r="W44" s="70" t="s">
        <v>49</v>
      </c>
      <c r="X44" s="71"/>
      <c r="Y44" s="71"/>
      <c r="Z44" s="71"/>
      <c r="AA44" s="71"/>
      <c r="AB44" s="72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269</v>
      </c>
      <c r="G45" s="23" t="str">
        <f>CONCATENATE("c",FieldWorksheet!G45)</f>
        <v>c112</v>
      </c>
      <c r="H45" s="23" t="str">
        <f>CONCATENATE("c",FieldWorksheet!H45)</f>
        <v>c3686</v>
      </c>
      <c r="I45" s="24">
        <f>FieldWorksheet!I45</f>
        <v>39671</v>
      </c>
      <c r="J45" s="23" t="str">
        <f>CONCATENATE(FieldWorksheet!J45,":",FieldWorksheet!K24,FieldWorksheet!L45)</f>
        <v>3:38PM</v>
      </c>
      <c r="K45" s="23" t="str">
        <f>Table1[[#This Row],[Preservation Method]]</f>
        <v>H2SO4</v>
      </c>
      <c r="L45" s="23" t="s">
        <v>95</v>
      </c>
      <c r="M45" s="23" t="str">
        <f>Table1[[#This Row],[Sample Collection]]</f>
        <v>NOx-N</v>
      </c>
      <c r="N45" s="23"/>
      <c r="O45" s="65"/>
      <c r="P45" s="65"/>
      <c r="Q45" s="65"/>
      <c r="R45" s="65"/>
      <c r="S45" s="65"/>
      <c r="T45" s="65"/>
      <c r="U45" s="65"/>
      <c r="V45" s="66"/>
      <c r="W45" s="70" t="s">
        <v>50</v>
      </c>
      <c r="X45" s="71"/>
      <c r="Y45" s="71"/>
      <c r="Z45" s="71"/>
      <c r="AA45" s="71"/>
      <c r="AB45" s="72"/>
    </row>
    <row r="46" spans="1:28">
      <c r="A46" s="38">
        <f>FieldWorksheet!A46</f>
        <v>45</v>
      </c>
      <c r="B46" s="38" t="str">
        <f>FieldWorksheet!B46</f>
        <v>Citra, FL</v>
      </c>
      <c r="C46" s="38">
        <f>FieldWorksheet!C46</f>
        <v>3</v>
      </c>
      <c r="D46" s="38">
        <f>FieldWorksheet!D46</f>
        <v>3</v>
      </c>
      <c r="E46" s="38">
        <f>Table1[[#This Row],[Field ID (Plot)]]</f>
        <v>45</v>
      </c>
      <c r="F46" s="38">
        <f>FieldWorksheet!F46</f>
        <v>270</v>
      </c>
      <c r="G46" s="38" t="str">
        <f>CONCATENATE("c",FieldWorksheet!G46)</f>
        <v>c112</v>
      </c>
      <c r="H46" s="38" t="str">
        <f>CONCATENATE("c",FieldWorksheet!H46)</f>
        <v>c3687</v>
      </c>
      <c r="I46" s="17">
        <f>FieldWorksheet!I46</f>
        <v>39671</v>
      </c>
      <c r="J46" s="38" t="str">
        <f>CONCATENATE(FieldWorksheet!J46,":",FieldWorksheet!K25,FieldWorksheet!L46)</f>
        <v>3:40PM</v>
      </c>
      <c r="K46" s="42" t="str">
        <f>Table1[[#This Row],[Preservation Method]]</f>
        <v>H2SO4</v>
      </c>
      <c r="L46" s="39" t="s">
        <v>95</v>
      </c>
      <c r="M46" s="42" t="str">
        <f>Table1[[#This Row],[Sample Collection]]</f>
        <v>NOx-N</v>
      </c>
      <c r="N46" s="38"/>
      <c r="O46" s="65"/>
      <c r="P46" s="65"/>
      <c r="Q46" s="65"/>
      <c r="R46" s="65"/>
      <c r="S46" s="65"/>
      <c r="T46" s="65"/>
      <c r="U46" s="65"/>
      <c r="V46" s="66"/>
      <c r="W46" s="70" t="s">
        <v>51</v>
      </c>
      <c r="X46" s="71"/>
      <c r="Y46" s="71"/>
      <c r="Z46" s="71"/>
      <c r="AA46" s="71"/>
      <c r="AB46" s="72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271</v>
      </c>
      <c r="G47" s="23" t="str">
        <f>CONCATENATE("c",FieldWorksheet!G47)</f>
        <v>c112</v>
      </c>
      <c r="H47" s="23" t="str">
        <f>CONCATENATE("c",FieldWorksheet!H47)</f>
        <v>c3688</v>
      </c>
      <c r="I47" s="24">
        <f>FieldWorksheet!I47</f>
        <v>39671</v>
      </c>
      <c r="J47" s="23" t="str">
        <f>CONCATENATE(FieldWorksheet!J47,":",FieldWorksheet!K26,FieldWorksheet!L47)</f>
        <v>4:46PM</v>
      </c>
      <c r="K47" s="23" t="str">
        <f>Table1[[#This Row],[Preservation Method]]</f>
        <v>H2SO4</v>
      </c>
      <c r="L47" s="23" t="s">
        <v>95</v>
      </c>
      <c r="M47" s="23" t="str">
        <f>Table1[[#This Row],[Sample Collection]]</f>
        <v>NOx-N</v>
      </c>
      <c r="N47" s="23"/>
      <c r="O47" s="65"/>
      <c r="P47" s="65"/>
      <c r="Q47" s="65"/>
      <c r="R47" s="65"/>
      <c r="S47" s="65"/>
      <c r="T47" s="65"/>
      <c r="U47" s="65"/>
      <c r="V47" s="66"/>
      <c r="W47" s="70" t="s">
        <v>52</v>
      </c>
      <c r="X47" s="71"/>
      <c r="Y47" s="71"/>
      <c r="Z47" s="71"/>
      <c r="AA47" s="71"/>
      <c r="AB47" s="72"/>
    </row>
    <row r="48" spans="1:28">
      <c r="A48" s="38">
        <f>FieldWorksheet!A48</f>
        <v>47</v>
      </c>
      <c r="B48" s="38" t="str">
        <f>FieldWorksheet!B48</f>
        <v>Citra, FL</v>
      </c>
      <c r="C48" s="38">
        <f>FieldWorksheet!C48</f>
        <v>3</v>
      </c>
      <c r="D48" s="38">
        <f>FieldWorksheet!D48</f>
        <v>3</v>
      </c>
      <c r="E48" s="38">
        <f>Table1[[#This Row],[Field ID (Plot)]]</f>
        <v>47</v>
      </c>
      <c r="F48" s="38">
        <f>FieldWorksheet!F48</f>
        <v>272</v>
      </c>
      <c r="G48" s="38" t="str">
        <f>CONCATENATE("c",FieldWorksheet!G48)</f>
        <v>c112</v>
      </c>
      <c r="H48" s="38" t="str">
        <f>CONCATENATE("c",FieldWorksheet!H48)</f>
        <v>c3689</v>
      </c>
      <c r="I48" s="17">
        <f>FieldWorksheet!I48</f>
        <v>39671</v>
      </c>
      <c r="J48" s="38" t="str">
        <f>CONCATENATE(FieldWorksheet!J48,":",FieldWorksheet!K27,FieldWorksheet!L48)</f>
        <v>4:54PM</v>
      </c>
      <c r="K48" s="42" t="str">
        <f>Table1[[#This Row],[Preservation Method]]</f>
        <v>H2SO4</v>
      </c>
      <c r="L48" s="39" t="s">
        <v>95</v>
      </c>
      <c r="M48" s="42" t="str">
        <f>Table1[[#This Row],[Sample Collection]]</f>
        <v>NOx-N</v>
      </c>
      <c r="N48" s="38"/>
      <c r="O48" s="65"/>
      <c r="P48" s="65"/>
      <c r="Q48" s="65"/>
      <c r="R48" s="65"/>
      <c r="S48" s="65"/>
      <c r="T48" s="65"/>
      <c r="U48" s="65"/>
      <c r="V48" s="66"/>
      <c r="W48" s="70" t="s">
        <v>53</v>
      </c>
      <c r="X48" s="71"/>
      <c r="Y48" s="71"/>
      <c r="Z48" s="71"/>
      <c r="AA48" s="71"/>
      <c r="AB48" s="72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273</v>
      </c>
      <c r="G49" s="23" t="str">
        <f>CONCATENATE("c",FieldWorksheet!G49)</f>
        <v>c112</v>
      </c>
      <c r="H49" s="23" t="str">
        <f>CONCATENATE("c",FieldWorksheet!H49)</f>
        <v>c3690</v>
      </c>
      <c r="I49" s="24">
        <f>FieldWorksheet!I49</f>
        <v>39671</v>
      </c>
      <c r="J49" s="23" t="str">
        <f>CONCATENATE(FieldWorksheet!J49,":",FieldWorksheet!K28,FieldWorksheet!L49)</f>
        <v>4:02PM</v>
      </c>
      <c r="K49" s="23" t="str">
        <f>Table1[[#This Row],[Preservation Method]]</f>
        <v>H2SO4</v>
      </c>
      <c r="L49" s="23" t="s">
        <v>95</v>
      </c>
      <c r="M49" s="23" t="str">
        <f>Table1[[#This Row],[Sample Collection]]</f>
        <v>NOx-N</v>
      </c>
      <c r="N49" s="23"/>
      <c r="O49" s="65"/>
      <c r="P49" s="65"/>
      <c r="Q49" s="65"/>
      <c r="R49" s="65"/>
      <c r="S49" s="65"/>
      <c r="T49" s="65"/>
      <c r="U49" s="65"/>
      <c r="V49" s="66"/>
      <c r="W49" s="70" t="s">
        <v>54</v>
      </c>
      <c r="X49" s="71"/>
      <c r="Y49" s="71"/>
      <c r="Z49" s="71"/>
      <c r="AA49" s="71"/>
      <c r="AB49" s="72"/>
    </row>
    <row r="50" spans="1:28">
      <c r="A50" s="38">
        <f>FieldWorksheet!A50</f>
        <v>49</v>
      </c>
      <c r="B50" s="38" t="str">
        <f>FieldWorksheet!B50</f>
        <v>Citra, FL</v>
      </c>
      <c r="C50" s="38">
        <f>FieldWorksheet!C50</f>
        <v>3</v>
      </c>
      <c r="D50" s="38">
        <f>FieldWorksheet!D50</f>
        <v>4</v>
      </c>
      <c r="E50" s="38">
        <f>Table1[[#This Row],[Field ID (Plot)]]</f>
        <v>49</v>
      </c>
      <c r="F50" s="38">
        <f>FieldWorksheet!F50</f>
        <v>274</v>
      </c>
      <c r="G50" s="38" t="str">
        <f>CONCATENATE("c",FieldWorksheet!G50)</f>
        <v>c112</v>
      </c>
      <c r="H50" s="38" t="str">
        <f>CONCATENATE("c",FieldWorksheet!H50)</f>
        <v>c3691</v>
      </c>
      <c r="I50" s="17">
        <f>FieldWorksheet!I50</f>
        <v>39671</v>
      </c>
      <c r="J50" s="38" t="str">
        <f>CONCATENATE(FieldWorksheet!J50,":",FieldWorksheet!K29,FieldWorksheet!L50)</f>
        <v>4:05PM</v>
      </c>
      <c r="K50" s="42" t="str">
        <f>Table1[[#This Row],[Preservation Method]]</f>
        <v>H2SO4</v>
      </c>
      <c r="L50" s="39" t="s">
        <v>95</v>
      </c>
      <c r="M50" s="42" t="str">
        <f>Table1[[#This Row],[Sample Collection]]</f>
        <v>NOx-N</v>
      </c>
      <c r="N50" s="38"/>
      <c r="O50" s="65"/>
      <c r="P50" s="65"/>
      <c r="Q50" s="65"/>
      <c r="R50" s="65"/>
      <c r="S50" s="65"/>
      <c r="T50" s="65"/>
      <c r="U50" s="65"/>
      <c r="V50" s="66"/>
      <c r="W50" s="76" t="s">
        <v>56</v>
      </c>
      <c r="X50" s="77"/>
      <c r="Y50" s="77"/>
      <c r="Z50" s="77"/>
      <c r="AA50" s="77"/>
      <c r="AB50" s="78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275</v>
      </c>
      <c r="G51" s="23" t="str">
        <f>CONCATENATE("c",FieldWorksheet!G51)</f>
        <v>c112</v>
      </c>
      <c r="H51" s="23" t="str">
        <f>CONCATENATE("c",FieldWorksheet!H51)</f>
        <v>c3692</v>
      </c>
      <c r="I51" s="24">
        <f>FieldWorksheet!I51</f>
        <v>39671</v>
      </c>
      <c r="J51" s="23" t="str">
        <f>CONCATENATE(FieldWorksheet!J51,":",FieldWorksheet!K30,FieldWorksheet!L51)</f>
        <v>4:12PM</v>
      </c>
      <c r="K51" s="23" t="str">
        <f>Table1[[#This Row],[Preservation Method]]</f>
        <v>H2SO4</v>
      </c>
      <c r="L51" s="23" t="s">
        <v>95</v>
      </c>
      <c r="M51" s="23" t="str">
        <f>Table1[[#This Row],[Sample Collection]]</f>
        <v>NOx-N</v>
      </c>
      <c r="N51" s="23"/>
      <c r="O51" s="65"/>
      <c r="P51" s="65"/>
      <c r="Q51" s="65"/>
      <c r="R51" s="65"/>
      <c r="S51" s="65"/>
      <c r="T51" s="65"/>
      <c r="U51" s="65"/>
      <c r="V51" s="66"/>
      <c r="W51" s="58" t="s">
        <v>57</v>
      </c>
      <c r="X51" s="59"/>
      <c r="Y51" s="59"/>
      <c r="Z51" s="59"/>
      <c r="AA51" s="59"/>
      <c r="AB51" s="60"/>
    </row>
    <row r="52" spans="1:28">
      <c r="A52" s="38">
        <f>FieldWorksheet!A52</f>
        <v>51</v>
      </c>
      <c r="B52" s="38" t="str">
        <f>FieldWorksheet!B52</f>
        <v>Citra, FL</v>
      </c>
      <c r="C52" s="38">
        <f>FieldWorksheet!C52</f>
        <v>3</v>
      </c>
      <c r="D52" s="38">
        <f>FieldWorksheet!D52</f>
        <v>4</v>
      </c>
      <c r="E52" s="38">
        <f>Table1[[#This Row],[Field ID (Plot)]]</f>
        <v>51</v>
      </c>
      <c r="F52" s="38">
        <f>FieldWorksheet!F52</f>
        <v>276</v>
      </c>
      <c r="G52" s="38" t="str">
        <f>CONCATENATE("c",FieldWorksheet!G52)</f>
        <v>c112</v>
      </c>
      <c r="H52" s="38" t="str">
        <f>CONCATENATE("c",FieldWorksheet!H52)</f>
        <v>c3693</v>
      </c>
      <c r="I52" s="17">
        <f>FieldWorksheet!I52</f>
        <v>39671</v>
      </c>
      <c r="J52" s="38" t="str">
        <f>CONCATENATE(FieldWorksheet!J52,":",FieldWorksheet!K31,FieldWorksheet!L52)</f>
        <v>4:15PM</v>
      </c>
      <c r="K52" s="42" t="str">
        <f>Table1[[#This Row],[Preservation Method]]</f>
        <v>H2SO4</v>
      </c>
      <c r="L52" s="39" t="s">
        <v>95</v>
      </c>
      <c r="M52" s="42" t="str">
        <f>Table1[[#This Row],[Sample Collection]]</f>
        <v>NOx-N</v>
      </c>
      <c r="N52" s="38"/>
      <c r="O52" s="65"/>
      <c r="P52" s="65"/>
      <c r="Q52" s="65"/>
      <c r="R52" s="65"/>
      <c r="S52" s="65"/>
      <c r="T52" s="65"/>
      <c r="U52" s="65"/>
      <c r="V52" s="66"/>
      <c r="W52" s="58" t="s">
        <v>58</v>
      </c>
      <c r="X52" s="59"/>
      <c r="Y52" s="59"/>
      <c r="Z52" s="59"/>
      <c r="AA52" s="59"/>
      <c r="AB52" s="60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277</v>
      </c>
      <c r="G53" s="23" t="str">
        <f>CONCATENATE("c",FieldWorksheet!G53)</f>
        <v>c112</v>
      </c>
      <c r="H53" s="23" t="str">
        <f>CONCATENATE("c",FieldWorksheet!H53)</f>
        <v>c3694</v>
      </c>
      <c r="I53" s="24">
        <f>FieldWorksheet!I53</f>
        <v>39671</v>
      </c>
      <c r="J53" s="23" t="str">
        <f>CONCATENATE(FieldWorksheet!J53,":",FieldWorksheet!K32,FieldWorksheet!L53)</f>
        <v>4:17PM</v>
      </c>
      <c r="K53" s="23" t="str">
        <f>Table1[[#This Row],[Preservation Method]]</f>
        <v>H2SO4</v>
      </c>
      <c r="L53" s="23" t="s">
        <v>95</v>
      </c>
      <c r="M53" s="23" t="str">
        <f>Table1[[#This Row],[Sample Collection]]</f>
        <v>NOx-N</v>
      </c>
      <c r="N53" s="23"/>
      <c r="O53" s="65"/>
      <c r="P53" s="65"/>
      <c r="Q53" s="65"/>
      <c r="R53" s="65"/>
      <c r="S53" s="65"/>
      <c r="T53" s="65"/>
      <c r="U53" s="65"/>
      <c r="V53" s="66"/>
      <c r="W53" s="73" t="s">
        <v>59</v>
      </c>
      <c r="X53" s="74"/>
      <c r="Y53" s="74"/>
      <c r="Z53" s="74"/>
      <c r="AA53" s="74"/>
      <c r="AB53" s="75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L16" zoomScaleNormal="100" workbookViewId="0">
      <selection activeCell="M31" sqref="M31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15">
        <f>FieldWorksheet!A2</f>
        <v>1</v>
      </c>
      <c r="B2" s="15" t="str">
        <f>FieldWorksheet!B2</f>
        <v>Citra, FL</v>
      </c>
      <c r="C2" s="15">
        <f>FieldWorksheet!C2</f>
        <v>3</v>
      </c>
      <c r="D2" s="15">
        <f>FieldWorksheet!D2</f>
        <v>1</v>
      </c>
      <c r="E2" s="15">
        <f>Table1[[#This Row],[Field ID (Plot)]]</f>
        <v>1</v>
      </c>
      <c r="F2" s="15">
        <f>FieldWorksheet!F2</f>
        <v>226</v>
      </c>
      <c r="G2" s="15" t="str">
        <f>CONCATENATE("c",FieldWorksheet!G2)</f>
        <v>c112</v>
      </c>
      <c r="H2" s="15" t="str">
        <f>CONCATENATE("c",FieldWorksheet!H2)</f>
        <v>c3643</v>
      </c>
      <c r="I2" s="17">
        <f>FieldWorksheet!I2</f>
        <v>39671</v>
      </c>
      <c r="J2" s="15" t="e">
        <f>CONCATENATE(FieldWorksheet!J2,":",FieldWorksheet!#REF!,FieldWorksheet!L2)</f>
        <v>#REF!</v>
      </c>
      <c r="K2" s="15" t="str">
        <f>FieldWorksheet!M2</f>
        <v>H2SO4</v>
      </c>
      <c r="L2" s="15" t="str">
        <f>FieldWorksheet!N2</f>
        <v>YES</v>
      </c>
      <c r="M2" s="15" t="str">
        <f>FieldWorksheet!O2</f>
        <v>NOx-N</v>
      </c>
      <c r="N2" s="30" t="e">
        <f>FieldWorksheet!#REF!</f>
        <v>#REF!</v>
      </c>
      <c r="O2" s="15">
        <f>FieldWorksheet!A54</f>
        <v>53</v>
      </c>
      <c r="P2" s="15" t="str">
        <f>FieldWorksheet!B54</f>
        <v>Citra, FL</v>
      </c>
      <c r="Q2" s="15">
        <f>FieldWorksheet!C54</f>
        <v>3</v>
      </c>
      <c r="R2" s="15">
        <f>FieldWorksheet!D54</f>
        <v>4</v>
      </c>
      <c r="S2" s="15">
        <f>FieldWorksheet!E54</f>
        <v>53</v>
      </c>
      <c r="T2" s="15">
        <f>FieldWorksheet!F54</f>
        <v>278</v>
      </c>
      <c r="U2" s="15" t="str">
        <f>CONCATENATE("c",FieldWorksheet!G54)</f>
        <v>c112</v>
      </c>
      <c r="V2" s="15" t="str">
        <f>CONCATENATE("c",FieldWorksheet!H54)</f>
        <v>c3695</v>
      </c>
      <c r="W2" s="17">
        <f>FieldWorksheet!I54</f>
        <v>39671</v>
      </c>
      <c r="X2" s="15" t="str">
        <f>CONCATENATE(FieldWorksheet!J54,":",FieldWorksheet!K33,FieldWorksheet!L54)</f>
        <v>4:23PM</v>
      </c>
      <c r="Y2" s="15" t="str">
        <f>FieldWorksheet!M54</f>
        <v>H2SO4</v>
      </c>
      <c r="Z2" s="15" t="str">
        <f>FieldWorksheet!N54</f>
        <v>YES</v>
      </c>
      <c r="AA2" s="15" t="str">
        <f>FieldWorksheet!O54</f>
        <v>NOx-N</v>
      </c>
      <c r="AB2" s="15">
        <f>FieldWorksheet!P33</f>
        <v>5525</v>
      </c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227</v>
      </c>
      <c r="G3" s="23" t="str">
        <f>CONCATENATE("c",FieldWorksheet!G3)</f>
        <v>c112</v>
      </c>
      <c r="H3" s="23" t="str">
        <f>CONCATENATE("c",FieldWorksheet!H3)</f>
        <v>c3644</v>
      </c>
      <c r="I3" s="24">
        <f>FieldWorksheet!I3</f>
        <v>39671</v>
      </c>
      <c r="J3" s="23" t="e">
        <f>CONCATENATE(FieldWorksheet!J3,":",FieldWorksheet!#REF!,FieldWorksheet!L3)</f>
        <v>#REF!</v>
      </c>
      <c r="K3" s="23" t="str">
        <f>FieldWorksheet!M3</f>
        <v>H2SO4</v>
      </c>
      <c r="L3" s="23" t="str">
        <f>FieldWorksheet!N3</f>
        <v>YES</v>
      </c>
      <c r="M3" s="23" t="str">
        <f>FieldWorksheet!O3</f>
        <v>NOx-N</v>
      </c>
      <c r="N3" s="23" t="e">
        <f>FieldWorksheet!#REF!</f>
        <v>#REF!</v>
      </c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279</v>
      </c>
      <c r="U3" s="23" t="str">
        <f>CONCATENATE("c",FieldWorksheet!G55)</f>
        <v>c112</v>
      </c>
      <c r="V3" s="23" t="str">
        <f>CONCATENATE("c",FieldWorksheet!H55)</f>
        <v>c3696</v>
      </c>
      <c r="W3" s="24">
        <f>FieldWorksheet!I55</f>
        <v>39671</v>
      </c>
      <c r="X3" s="23" t="str">
        <f>CONCATENATE(FieldWorksheet!J55,":",FieldWorksheet!K34,FieldWorksheet!L55)</f>
        <v>4:37PM</v>
      </c>
      <c r="Y3" s="23" t="str">
        <f>FieldWorksheet!M55</f>
        <v>H2SO4</v>
      </c>
      <c r="Z3" s="23" t="str">
        <f>FieldWorksheet!N55</f>
        <v>YES</v>
      </c>
      <c r="AA3" s="23" t="str">
        <f>FieldWorksheet!O55</f>
        <v>NOx-N</v>
      </c>
      <c r="AB3" s="23">
        <f>FieldWorksheet!P34</f>
        <v>6390</v>
      </c>
    </row>
    <row r="4" spans="1:28">
      <c r="A4" s="15">
        <f>FieldWorksheet!A4</f>
        <v>3</v>
      </c>
      <c r="B4" s="15" t="str">
        <f>FieldWorksheet!B4</f>
        <v>Citra, FL</v>
      </c>
      <c r="C4" s="15">
        <f>FieldWorksheet!C4</f>
        <v>3</v>
      </c>
      <c r="D4" s="15">
        <f>FieldWorksheet!D4</f>
        <v>1</v>
      </c>
      <c r="E4" s="15">
        <f>Table1[[#This Row],[Field ID (Plot)]]</f>
        <v>3</v>
      </c>
      <c r="F4" s="15">
        <f>FieldWorksheet!F4</f>
        <v>228</v>
      </c>
      <c r="G4" s="15" t="str">
        <f>CONCATENATE("c",FieldWorksheet!G4)</f>
        <v>c112</v>
      </c>
      <c r="H4" s="15" t="str">
        <f>CONCATENATE("c",FieldWorksheet!H4)</f>
        <v>c3645</v>
      </c>
      <c r="I4" s="17">
        <f>FieldWorksheet!I4</f>
        <v>39671</v>
      </c>
      <c r="J4" s="15" t="e">
        <f>CONCATENATE(FieldWorksheet!J4,":",FieldWorksheet!#REF!,FieldWorksheet!L4)</f>
        <v>#REF!</v>
      </c>
      <c r="K4" s="15" t="str">
        <f>FieldWorksheet!M4</f>
        <v>H2SO4</v>
      </c>
      <c r="L4" s="15" t="str">
        <f>FieldWorksheet!N4</f>
        <v>YES</v>
      </c>
      <c r="M4" s="15" t="str">
        <f>FieldWorksheet!O4</f>
        <v>NOx-N</v>
      </c>
      <c r="N4" s="30" t="e">
        <f>FieldWorksheet!#REF!</f>
        <v>#REF!</v>
      </c>
      <c r="O4" s="15">
        <f>FieldWorksheet!A56</f>
        <v>55</v>
      </c>
      <c r="P4" s="15" t="str">
        <f>FieldWorksheet!B56</f>
        <v>Citra, FL</v>
      </c>
      <c r="Q4" s="15">
        <f>FieldWorksheet!C56</f>
        <v>3</v>
      </c>
      <c r="R4" s="15">
        <f>FieldWorksheet!D56</f>
        <v>4</v>
      </c>
      <c r="S4" s="15">
        <f>FieldWorksheet!E56</f>
        <v>55</v>
      </c>
      <c r="T4" s="15">
        <f>FieldWorksheet!F56</f>
        <v>280</v>
      </c>
      <c r="U4" s="15" t="str">
        <f>CONCATENATE("c",FieldWorksheet!G56)</f>
        <v>c112</v>
      </c>
      <c r="V4" s="15" t="str">
        <f>CONCATENATE("c",FieldWorksheet!H56)</f>
        <v>c3697</v>
      </c>
      <c r="W4" s="17">
        <f>FieldWorksheet!I56</f>
        <v>39671</v>
      </c>
      <c r="X4" s="15" t="str">
        <f>CONCATENATE(FieldWorksheet!J56,":",FieldWorksheet!K35,FieldWorksheet!L56)</f>
        <v>4:50PM</v>
      </c>
      <c r="Y4" s="15" t="str">
        <f>FieldWorksheet!M56</f>
        <v>H2SO4</v>
      </c>
      <c r="Z4" s="15" t="str">
        <f>FieldWorksheet!N56</f>
        <v>YES</v>
      </c>
      <c r="AA4" s="15" t="str">
        <f>FieldWorksheet!O56</f>
        <v>NOx-N</v>
      </c>
      <c r="AB4" s="15">
        <f>FieldWorksheet!P35</f>
        <v>5435</v>
      </c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229</v>
      </c>
      <c r="G5" s="23" t="str">
        <f>CONCATENATE("c",FieldWorksheet!G5)</f>
        <v>c112</v>
      </c>
      <c r="H5" s="23" t="str">
        <f>CONCATENATE("c",FieldWorksheet!H5)</f>
        <v>c3646</v>
      </c>
      <c r="I5" s="24">
        <f>FieldWorksheet!I5</f>
        <v>39671</v>
      </c>
      <c r="J5" s="23" t="e">
        <f>CONCATENATE(FieldWorksheet!J5,":",FieldWorksheet!#REF!,FieldWorksheet!L5)</f>
        <v>#REF!</v>
      </c>
      <c r="K5" s="23" t="str">
        <f>FieldWorksheet!M5</f>
        <v>H2SO4</v>
      </c>
      <c r="L5" s="23" t="str">
        <f>FieldWorksheet!N5</f>
        <v>YES</v>
      </c>
      <c r="M5" s="23" t="str">
        <f>FieldWorksheet!O5</f>
        <v>NOx-N</v>
      </c>
      <c r="N5" s="23" t="e">
        <f>FieldWorksheet!#REF!</f>
        <v>#REF!</v>
      </c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281</v>
      </c>
      <c r="U5" s="23" t="str">
        <f>CONCATENATE("c",FieldWorksheet!G57)</f>
        <v>c112</v>
      </c>
      <c r="V5" s="23" t="str">
        <f>CONCATENATE("c",FieldWorksheet!H57)</f>
        <v>c3698</v>
      </c>
      <c r="W5" s="24">
        <f>FieldWorksheet!I57</f>
        <v>39671</v>
      </c>
      <c r="X5" s="23" t="str">
        <f>CONCATENATE(FieldWorksheet!J57,":",FieldWorksheet!K36,FieldWorksheet!L57)</f>
        <v>5:47PM</v>
      </c>
      <c r="Y5" s="23" t="str">
        <f>FieldWorksheet!M57</f>
        <v>H2SO4</v>
      </c>
      <c r="Z5" s="23" t="str">
        <f>FieldWorksheet!N57</f>
        <v>YES</v>
      </c>
      <c r="AA5" s="23" t="str">
        <f>FieldWorksheet!O57</f>
        <v>NOx-N</v>
      </c>
      <c r="AB5" s="23">
        <f>FieldWorksheet!P36</f>
        <v>6300</v>
      </c>
    </row>
    <row r="6" spans="1:28">
      <c r="A6" s="15">
        <f>FieldWorksheet!A6</f>
        <v>5</v>
      </c>
      <c r="B6" s="15" t="str">
        <f>FieldWorksheet!B6</f>
        <v>Citra, FL</v>
      </c>
      <c r="C6" s="15">
        <f>FieldWorksheet!C6</f>
        <v>3</v>
      </c>
      <c r="D6" s="15">
        <f>FieldWorksheet!D6</f>
        <v>1</v>
      </c>
      <c r="E6" s="15">
        <f>Table1[[#This Row],[Field ID (Plot)]]</f>
        <v>5</v>
      </c>
      <c r="F6" s="15">
        <f>FieldWorksheet!F6</f>
        <v>230</v>
      </c>
      <c r="G6" s="15" t="str">
        <f>CONCATENATE("c",FieldWorksheet!G6)</f>
        <v>c112</v>
      </c>
      <c r="H6" s="15" t="str">
        <f>CONCATENATE("c",FieldWorksheet!H6)</f>
        <v>c3647</v>
      </c>
      <c r="I6" s="17">
        <f>FieldWorksheet!I6</f>
        <v>39671</v>
      </c>
      <c r="J6" s="15" t="e">
        <f>CONCATENATE(FieldWorksheet!J6,":",FieldWorksheet!#REF!,FieldWorksheet!L6)</f>
        <v>#REF!</v>
      </c>
      <c r="K6" s="15" t="str">
        <f>FieldWorksheet!M6</f>
        <v>H2SO4</v>
      </c>
      <c r="L6" s="15" t="str">
        <f>FieldWorksheet!N6</f>
        <v>YES</v>
      </c>
      <c r="M6" s="15" t="str">
        <f>FieldWorksheet!O6</f>
        <v>NOx-N</v>
      </c>
      <c r="N6" s="30" t="e">
        <f>FieldWorksheet!#REF!</f>
        <v>#REF!</v>
      </c>
      <c r="O6" s="15">
        <f>FieldWorksheet!A58</f>
        <v>57</v>
      </c>
      <c r="P6" s="15" t="str">
        <f>FieldWorksheet!B58</f>
        <v>Citra, FL</v>
      </c>
      <c r="Q6" s="15">
        <f>FieldWorksheet!C58</f>
        <v>3</v>
      </c>
      <c r="R6" s="15">
        <f>FieldWorksheet!D58</f>
        <v>4</v>
      </c>
      <c r="S6" s="15">
        <f>FieldWorksheet!E58</f>
        <v>57</v>
      </c>
      <c r="T6" s="15">
        <f>FieldWorksheet!F58</f>
        <v>282</v>
      </c>
      <c r="U6" s="15" t="str">
        <f>CONCATENATE("c",FieldWorksheet!G58)</f>
        <v>c112</v>
      </c>
      <c r="V6" s="15" t="str">
        <f>CONCATENATE("c",FieldWorksheet!H58)</f>
        <v>c3699</v>
      </c>
      <c r="W6" s="17">
        <f>FieldWorksheet!I58</f>
        <v>39671</v>
      </c>
      <c r="X6" s="15" t="str">
        <f>CONCATENATE(FieldWorksheet!J58,":",FieldWorksheet!K37,FieldWorksheet!L58)</f>
        <v>5:57PM</v>
      </c>
      <c r="Y6" s="15" t="str">
        <f>FieldWorksheet!M58</f>
        <v>H2SO4</v>
      </c>
      <c r="Z6" s="15" t="str">
        <f>FieldWorksheet!N58</f>
        <v>YES</v>
      </c>
      <c r="AA6" s="15" t="str">
        <f>FieldWorksheet!O58</f>
        <v>NOx-N</v>
      </c>
      <c r="AB6" s="15">
        <f>FieldWorksheet!P37</f>
        <v>10680</v>
      </c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231</v>
      </c>
      <c r="G7" s="23" t="str">
        <f>CONCATENATE("c",FieldWorksheet!G7)</f>
        <v>c112</v>
      </c>
      <c r="H7" s="23" t="str">
        <f>CONCATENATE("c",FieldWorksheet!H7)</f>
        <v>c3648</v>
      </c>
      <c r="I7" s="24">
        <f>FieldWorksheet!I7</f>
        <v>39671</v>
      </c>
      <c r="J7" s="23" t="e">
        <f>CONCATENATE(FieldWorksheet!J7,":",FieldWorksheet!#REF!,FieldWorksheet!L7)</f>
        <v>#REF!</v>
      </c>
      <c r="K7" s="23" t="str">
        <f>FieldWorksheet!M7</f>
        <v>H2SO4</v>
      </c>
      <c r="L7" s="23" t="str">
        <f>FieldWorksheet!N7</f>
        <v>YES</v>
      </c>
      <c r="M7" s="23" t="str">
        <f>FieldWorksheet!O7</f>
        <v>NOx-N</v>
      </c>
      <c r="N7" s="23" t="e">
        <f>FieldWorksheet!#REF!</f>
        <v>#REF!</v>
      </c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283</v>
      </c>
      <c r="U7" s="23" t="str">
        <f>CONCATENATE("c",FieldWorksheet!G59)</f>
        <v>c112</v>
      </c>
      <c r="V7" s="23" t="str">
        <f>CONCATENATE("c",FieldWorksheet!H59)</f>
        <v>c3700</v>
      </c>
      <c r="W7" s="24">
        <f>FieldWorksheet!I59</f>
        <v>39671</v>
      </c>
      <c r="X7" s="23" t="str">
        <f>CONCATENATE(FieldWorksheet!J59,":",FieldWorksheet!K38,FieldWorksheet!L59)</f>
        <v>5:02PM</v>
      </c>
      <c r="Y7" s="23" t="str">
        <f>FieldWorksheet!M59</f>
        <v>H2SO4</v>
      </c>
      <c r="Z7" s="23" t="str">
        <f>FieldWorksheet!N59</f>
        <v>YES</v>
      </c>
      <c r="AA7" s="23" t="str">
        <f>FieldWorksheet!O59</f>
        <v>NOx-N</v>
      </c>
      <c r="AB7" s="23">
        <f>FieldWorksheet!P38</f>
        <v>6700</v>
      </c>
    </row>
    <row r="8" spans="1:28">
      <c r="A8" s="15">
        <f>FieldWorksheet!A8</f>
        <v>7</v>
      </c>
      <c r="B8" s="15" t="str">
        <f>FieldWorksheet!B8</f>
        <v>Citra, FL</v>
      </c>
      <c r="C8" s="15">
        <f>FieldWorksheet!C8</f>
        <v>3</v>
      </c>
      <c r="D8" s="15">
        <f>FieldWorksheet!D8</f>
        <v>1</v>
      </c>
      <c r="E8" s="15">
        <f>Table1[[#This Row],[Field ID (Plot)]]</f>
        <v>7</v>
      </c>
      <c r="F8" s="15">
        <f>FieldWorksheet!F8</f>
        <v>232</v>
      </c>
      <c r="G8" s="15" t="str">
        <f>CONCATENATE("c",FieldWorksheet!G8)</f>
        <v>c112</v>
      </c>
      <c r="H8" s="15" t="str">
        <f>CONCATENATE("c",FieldWorksheet!H8)</f>
        <v>c3649</v>
      </c>
      <c r="I8" s="17">
        <f>FieldWorksheet!I8</f>
        <v>39671</v>
      </c>
      <c r="J8" s="15" t="e">
        <f>CONCATENATE(FieldWorksheet!J8,":",FieldWorksheet!#REF!,FieldWorksheet!L8)</f>
        <v>#REF!</v>
      </c>
      <c r="K8" s="15" t="str">
        <f>FieldWorksheet!M8</f>
        <v>H2SO4</v>
      </c>
      <c r="L8" s="15" t="str">
        <f>FieldWorksheet!N8</f>
        <v>YES</v>
      </c>
      <c r="M8" s="15" t="str">
        <f>FieldWorksheet!O8</f>
        <v>NOx-N</v>
      </c>
      <c r="N8" s="30" t="e">
        <f>FieldWorksheet!#REF!</f>
        <v>#REF!</v>
      </c>
      <c r="O8" s="15">
        <f>FieldWorksheet!A60</f>
        <v>59</v>
      </c>
      <c r="P8" s="15" t="str">
        <f>FieldWorksheet!B60</f>
        <v>Citra, FL</v>
      </c>
      <c r="Q8" s="15">
        <f>FieldWorksheet!C60</f>
        <v>3</v>
      </c>
      <c r="R8" s="15">
        <f>FieldWorksheet!D60</f>
        <v>4</v>
      </c>
      <c r="S8" s="15">
        <f>FieldWorksheet!E60</f>
        <v>59</v>
      </c>
      <c r="T8" s="15">
        <f>FieldWorksheet!F60</f>
        <v>284</v>
      </c>
      <c r="U8" s="15" t="str">
        <f>CONCATENATE("c",FieldWorksheet!G60)</f>
        <v>c112</v>
      </c>
      <c r="V8" s="15" t="str">
        <f>CONCATENATE("c",FieldWorksheet!H60)</f>
        <v>c3701</v>
      </c>
      <c r="W8" s="17">
        <f>FieldWorksheet!I60</f>
        <v>39671</v>
      </c>
      <c r="X8" s="15" t="str">
        <f>CONCATENATE(FieldWorksheet!J60,":",FieldWorksheet!K39,FieldWorksheet!L60)</f>
        <v>5:14PM</v>
      </c>
      <c r="Y8" s="15" t="str">
        <f>FieldWorksheet!M60</f>
        <v>H2SO4</v>
      </c>
      <c r="Z8" s="15" t="str">
        <f>FieldWorksheet!N60</f>
        <v>YES</v>
      </c>
      <c r="AA8" s="15" t="str">
        <f>FieldWorksheet!O60</f>
        <v>NOx-N</v>
      </c>
      <c r="AB8" s="15">
        <f>FieldWorksheet!P39</f>
        <v>7970</v>
      </c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233</v>
      </c>
      <c r="G9" s="23" t="str">
        <f>CONCATENATE("c",FieldWorksheet!G9)</f>
        <v>c112</v>
      </c>
      <c r="H9" s="23" t="str">
        <f>CONCATENATE("c",FieldWorksheet!H9)</f>
        <v>c3650</v>
      </c>
      <c r="I9" s="24">
        <f>FieldWorksheet!I9</f>
        <v>39671</v>
      </c>
      <c r="J9" s="23" t="e">
        <f>CONCATENATE(FieldWorksheet!J9,":",FieldWorksheet!#REF!,FieldWorksheet!L9)</f>
        <v>#REF!</v>
      </c>
      <c r="K9" s="23" t="str">
        <f>FieldWorksheet!M9</f>
        <v>H2SO4</v>
      </c>
      <c r="L9" s="23" t="str">
        <f>FieldWorksheet!N9</f>
        <v>YES</v>
      </c>
      <c r="M9" s="23" t="str">
        <f>FieldWorksheet!O9</f>
        <v>NOx-N</v>
      </c>
      <c r="N9" s="23" t="e">
        <f>FieldWorksheet!#REF!</f>
        <v>#REF!</v>
      </c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285</v>
      </c>
      <c r="U9" s="23" t="str">
        <f>CONCATENATE("c",FieldWorksheet!G61)</f>
        <v>c112</v>
      </c>
      <c r="V9" s="23" t="str">
        <f>CONCATENATE("c",FieldWorksheet!H61)</f>
        <v>c3702</v>
      </c>
      <c r="W9" s="24">
        <f>FieldWorksheet!I61</f>
        <v>39671</v>
      </c>
      <c r="X9" s="23" t="str">
        <f>CONCATENATE(FieldWorksheet!J61,":",FieldWorksheet!K40,FieldWorksheet!L61)</f>
        <v>5:24PM</v>
      </c>
      <c r="Y9" s="23" t="str">
        <f>FieldWorksheet!M61</f>
        <v>H2SO4</v>
      </c>
      <c r="Z9" s="23" t="str">
        <f>FieldWorksheet!N61</f>
        <v>YES</v>
      </c>
      <c r="AA9" s="23" t="str">
        <f>FieldWorksheet!O61</f>
        <v>NOx-N</v>
      </c>
      <c r="AB9" s="23">
        <f>FieldWorksheet!P40</f>
        <v>3625</v>
      </c>
    </row>
    <row r="10" spans="1:28">
      <c r="A10" s="15">
        <f>FieldWorksheet!A10</f>
        <v>9</v>
      </c>
      <c r="B10" s="15" t="str">
        <f>FieldWorksheet!B10</f>
        <v>Citra, FL</v>
      </c>
      <c r="C10" s="15">
        <f>FieldWorksheet!C10</f>
        <v>3</v>
      </c>
      <c r="D10" s="15">
        <f>FieldWorksheet!D10</f>
        <v>1</v>
      </c>
      <c r="E10" s="15">
        <f>Table1[[#This Row],[Field ID (Plot)]]</f>
        <v>9</v>
      </c>
      <c r="F10" s="15">
        <f>FieldWorksheet!F10</f>
        <v>234</v>
      </c>
      <c r="G10" s="15" t="str">
        <f>CONCATENATE("c",FieldWorksheet!G10)</f>
        <v>c112</v>
      </c>
      <c r="H10" s="15" t="str">
        <f>CONCATENATE("c",FieldWorksheet!H10)</f>
        <v>c3651</v>
      </c>
      <c r="I10" s="17">
        <f>FieldWorksheet!I10</f>
        <v>39671</v>
      </c>
      <c r="J10" s="15" t="e">
        <f>CONCATENATE(FieldWorksheet!J10,":",FieldWorksheet!#REF!,FieldWorksheet!L10)</f>
        <v>#REF!</v>
      </c>
      <c r="K10" s="15" t="str">
        <f>FieldWorksheet!M10</f>
        <v>H2SO4</v>
      </c>
      <c r="L10" s="15" t="str">
        <f>FieldWorksheet!N10</f>
        <v>YES</v>
      </c>
      <c r="M10" s="15" t="str">
        <f>FieldWorksheet!O10</f>
        <v>NOx-N</v>
      </c>
      <c r="N10" s="30" t="e">
        <f>FieldWorksheet!#REF!</f>
        <v>#REF!</v>
      </c>
      <c r="O10" s="15">
        <f>FieldWorksheet!A62</f>
        <v>61</v>
      </c>
      <c r="P10" s="15" t="str">
        <f>FieldWorksheet!B62</f>
        <v>Citra, FL</v>
      </c>
      <c r="Q10" s="15">
        <f>FieldWorksheet!C62</f>
        <v>3</v>
      </c>
      <c r="R10" s="15">
        <f>FieldWorksheet!D62</f>
        <v>4</v>
      </c>
      <c r="S10" s="15">
        <f>FieldWorksheet!E62</f>
        <v>61</v>
      </c>
      <c r="T10" s="15">
        <f>FieldWorksheet!F62</f>
        <v>286</v>
      </c>
      <c r="U10" s="15" t="str">
        <f>CONCATENATE("c",FieldWorksheet!G62)</f>
        <v>c112</v>
      </c>
      <c r="V10" s="15" t="str">
        <f>CONCATENATE("c",FieldWorksheet!H62)</f>
        <v>c3703</v>
      </c>
      <c r="W10" s="17">
        <f>FieldWorksheet!I62</f>
        <v>39671</v>
      </c>
      <c r="X10" s="15" t="str">
        <f>CONCATENATE(FieldWorksheet!J62,":",FieldWorksheet!K41,FieldWorksheet!L62)</f>
        <v>5:27PM</v>
      </c>
      <c r="Y10" s="15" t="str">
        <f>FieldWorksheet!M62</f>
        <v>H2SO4</v>
      </c>
      <c r="Z10" s="15" t="str">
        <f>FieldWorksheet!N62</f>
        <v>YES</v>
      </c>
      <c r="AA10" s="15" t="str">
        <f>FieldWorksheet!O62</f>
        <v>NOx-N</v>
      </c>
      <c r="AB10" s="15">
        <f>FieldWorksheet!P41</f>
        <v>2070</v>
      </c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235</v>
      </c>
      <c r="G11" s="23" t="str">
        <f>CONCATENATE("c",FieldWorksheet!G11)</f>
        <v>c112</v>
      </c>
      <c r="H11" s="23" t="str">
        <f>CONCATENATE("c",FieldWorksheet!H11)</f>
        <v>c3652</v>
      </c>
      <c r="I11" s="24">
        <f>FieldWorksheet!I11</f>
        <v>39671</v>
      </c>
      <c r="J11" s="23" t="e">
        <f>CONCATENATE(FieldWorksheet!J11,":",FieldWorksheet!#REF!,FieldWorksheet!L11)</f>
        <v>#REF!</v>
      </c>
      <c r="K11" s="23" t="str">
        <f>FieldWorksheet!M11</f>
        <v>H2SO4</v>
      </c>
      <c r="L11" s="23" t="str">
        <f>FieldWorksheet!N11</f>
        <v>YES</v>
      </c>
      <c r="M11" s="23" t="str">
        <f>FieldWorksheet!O11</f>
        <v>NOx-N</v>
      </c>
      <c r="N11" s="23" t="e">
        <f>FieldWorksheet!#REF!</f>
        <v>#REF!</v>
      </c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287</v>
      </c>
      <c r="U11" s="23" t="str">
        <f>CONCATENATE("c",FieldWorksheet!G63)</f>
        <v>c112</v>
      </c>
      <c r="V11" s="23" t="str">
        <f>CONCATENATE("c",FieldWorksheet!H63)</f>
        <v>c3704</v>
      </c>
      <c r="W11" s="24">
        <f>FieldWorksheet!I63</f>
        <v>39671</v>
      </c>
      <c r="X11" s="23" t="str">
        <f>CONCATENATE(FieldWorksheet!J63,":",FieldWorksheet!K42,FieldWorksheet!L63)</f>
        <v>5:33PM</v>
      </c>
      <c r="Y11" s="23" t="str">
        <f>FieldWorksheet!M63</f>
        <v>H2SO4</v>
      </c>
      <c r="Z11" s="23" t="str">
        <f>FieldWorksheet!N63</f>
        <v>YES</v>
      </c>
      <c r="AA11" s="23" t="str">
        <f>FieldWorksheet!O63</f>
        <v>NOx-N</v>
      </c>
      <c r="AB11" s="23">
        <f>FieldWorksheet!P42</f>
        <v>3025</v>
      </c>
    </row>
    <row r="12" spans="1:28">
      <c r="A12" s="15">
        <f>FieldWorksheet!A12</f>
        <v>11</v>
      </c>
      <c r="B12" s="15" t="str">
        <f>FieldWorksheet!B12</f>
        <v>Citra, FL</v>
      </c>
      <c r="C12" s="15">
        <f>FieldWorksheet!C12</f>
        <v>3</v>
      </c>
      <c r="D12" s="15">
        <f>FieldWorksheet!D12</f>
        <v>1</v>
      </c>
      <c r="E12" s="15">
        <f>Table1[[#This Row],[Field ID (Plot)]]</f>
        <v>11</v>
      </c>
      <c r="F12" s="15">
        <f>FieldWorksheet!F12</f>
        <v>236</v>
      </c>
      <c r="G12" s="15" t="str">
        <f>CONCATENATE("c",FieldWorksheet!G12)</f>
        <v>c112</v>
      </c>
      <c r="H12" s="15" t="str">
        <f>CONCATENATE("c",FieldWorksheet!H12)</f>
        <v>c3653</v>
      </c>
      <c r="I12" s="17">
        <f>FieldWorksheet!I12</f>
        <v>39671</v>
      </c>
      <c r="J12" s="15" t="e">
        <f>CONCATENATE(FieldWorksheet!J12,":",FieldWorksheet!#REF!,FieldWorksheet!L12)</f>
        <v>#REF!</v>
      </c>
      <c r="K12" s="15" t="str">
        <f>FieldWorksheet!M12</f>
        <v>H2SO4</v>
      </c>
      <c r="L12" s="15" t="str">
        <f>FieldWorksheet!N12</f>
        <v>YES</v>
      </c>
      <c r="M12" s="15" t="str">
        <f>FieldWorksheet!O12</f>
        <v>NOx-N</v>
      </c>
      <c r="N12" s="30" t="e">
        <f>FieldWorksheet!#REF!</f>
        <v>#REF!</v>
      </c>
      <c r="O12" s="15">
        <f>FieldWorksheet!A64</f>
        <v>63</v>
      </c>
      <c r="P12" s="15" t="str">
        <f>FieldWorksheet!B64</f>
        <v>Citra, FL</v>
      </c>
      <c r="Q12" s="15">
        <f>FieldWorksheet!C64</f>
        <v>3</v>
      </c>
      <c r="R12" s="15">
        <f>FieldWorksheet!D64</f>
        <v>4</v>
      </c>
      <c r="S12" s="15">
        <f>FieldWorksheet!E64</f>
        <v>63</v>
      </c>
      <c r="T12" s="15">
        <f>FieldWorksheet!F64</f>
        <v>288</v>
      </c>
      <c r="U12" s="15" t="str">
        <f>CONCATENATE("c",FieldWorksheet!G64)</f>
        <v>c112</v>
      </c>
      <c r="V12" s="15" t="str">
        <f>CONCATENATE("c",FieldWorksheet!H64)</f>
        <v>c3705</v>
      </c>
      <c r="W12" s="17">
        <f>FieldWorksheet!I64</f>
        <v>39671</v>
      </c>
      <c r="X12" s="15" t="str">
        <f>CONCATENATE(FieldWorksheet!J64,":",FieldWorksheet!K43,FieldWorksheet!L64)</f>
        <v>5:47PM</v>
      </c>
      <c r="Y12" s="15" t="str">
        <f>FieldWorksheet!M64</f>
        <v>H2SO4</v>
      </c>
      <c r="Z12" s="15" t="str">
        <f>FieldWorksheet!N64</f>
        <v>YES</v>
      </c>
      <c r="AA12" s="15" t="str">
        <f>FieldWorksheet!O64</f>
        <v>NOx-N</v>
      </c>
      <c r="AB12" s="15">
        <f>FieldWorksheet!P43</f>
        <v>17745</v>
      </c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237</v>
      </c>
      <c r="G13" s="23" t="str">
        <f>CONCATENATE("c",FieldWorksheet!G13)</f>
        <v>c112</v>
      </c>
      <c r="H13" s="23" t="str">
        <f>CONCATENATE("c",FieldWorksheet!H13)</f>
        <v>c3654</v>
      </c>
      <c r="I13" s="24">
        <f>FieldWorksheet!I13</f>
        <v>39671</v>
      </c>
      <c r="J13" s="23" t="e">
        <f>CONCATENATE(FieldWorksheet!J13,":",FieldWorksheet!#REF!,FieldWorksheet!L13)</f>
        <v>#REF!</v>
      </c>
      <c r="K13" s="23" t="str">
        <f>FieldWorksheet!M13</f>
        <v>H2SO4</v>
      </c>
      <c r="L13" s="23" t="str">
        <f>FieldWorksheet!N13</f>
        <v>YES</v>
      </c>
      <c r="M13" s="23" t="str">
        <f>FieldWorksheet!O13</f>
        <v>NOx-N</v>
      </c>
      <c r="N13" s="23" t="e">
        <f>FieldWorksheet!#REF!</f>
        <v>#REF!</v>
      </c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289</v>
      </c>
      <c r="U13" s="23" t="str">
        <f>CONCATENATE("c",FieldWorksheet!G65)</f>
        <v>c112</v>
      </c>
      <c r="V13" s="23" t="str">
        <f>CONCATENATE("c",FieldWorksheet!H65)</f>
        <v>c3706</v>
      </c>
      <c r="W13" s="24">
        <f>FieldWorksheet!I65</f>
        <v>39671</v>
      </c>
      <c r="X13" s="23" t="str">
        <f>CONCATENATE(FieldWorksheet!J65,":",FieldWorksheet!K44,FieldWorksheet!L65)</f>
        <v>5:49PM</v>
      </c>
      <c r="Y13" s="23" t="str">
        <f>FieldWorksheet!M65</f>
        <v>H2SO4</v>
      </c>
      <c r="Z13" s="23" t="str">
        <f>FieldWorksheet!N65</f>
        <v>YES</v>
      </c>
      <c r="AA13" s="23" t="str">
        <f>FieldWorksheet!O65</f>
        <v>NOx-N</v>
      </c>
      <c r="AB13" s="23">
        <f>FieldWorksheet!P44</f>
        <v>13180</v>
      </c>
    </row>
    <row r="14" spans="1:28">
      <c r="A14" s="15">
        <f>FieldWorksheet!A14</f>
        <v>13</v>
      </c>
      <c r="B14" s="15" t="str">
        <f>FieldWorksheet!B14</f>
        <v>Citra, FL</v>
      </c>
      <c r="C14" s="15">
        <f>FieldWorksheet!C14</f>
        <v>3</v>
      </c>
      <c r="D14" s="15">
        <f>FieldWorksheet!D14</f>
        <v>1</v>
      </c>
      <c r="E14" s="15">
        <f>Table1[[#This Row],[Field ID (Plot)]]</f>
        <v>13</v>
      </c>
      <c r="F14" s="15">
        <f>FieldWorksheet!F14</f>
        <v>238</v>
      </c>
      <c r="G14" s="15" t="str">
        <f>CONCATENATE("c",FieldWorksheet!G14)</f>
        <v>c112</v>
      </c>
      <c r="H14" s="15" t="str">
        <f>CONCATENATE("c",FieldWorksheet!H14)</f>
        <v>c3655</v>
      </c>
      <c r="I14" s="17">
        <f>FieldWorksheet!I14</f>
        <v>39671</v>
      </c>
      <c r="J14" s="15" t="e">
        <f>CONCATENATE(FieldWorksheet!J14,":",FieldWorksheet!#REF!,FieldWorksheet!L14)</f>
        <v>#REF!</v>
      </c>
      <c r="K14" s="15" t="str">
        <f>FieldWorksheet!M14</f>
        <v>H2SO4</v>
      </c>
      <c r="L14" s="15" t="str">
        <f>FieldWorksheet!N14</f>
        <v>YES</v>
      </c>
      <c r="M14" s="15" t="str">
        <f>FieldWorksheet!O14</f>
        <v>NOx-N</v>
      </c>
      <c r="N14" s="30" t="e">
        <f>FieldWorksheet!#REF!</f>
        <v>#REF!</v>
      </c>
      <c r="O14" s="15">
        <f>FieldWorksheet!A66</f>
        <v>65</v>
      </c>
      <c r="P14" s="15" t="str">
        <f>FieldWorksheet!B66</f>
        <v>Citra, FL</v>
      </c>
      <c r="Q14" s="15">
        <f>FieldWorksheet!C66</f>
        <v>3</v>
      </c>
      <c r="R14" s="15" t="str">
        <f>FieldWorksheet!D66</f>
        <v>*</v>
      </c>
      <c r="S14" s="15" t="str">
        <f>FieldWorksheet!E66</f>
        <v>D1</v>
      </c>
      <c r="T14" s="15">
        <f>FieldWorksheet!F66</f>
        <v>290</v>
      </c>
      <c r="U14" s="15" t="str">
        <f>CONCATENATE("c",FieldWorksheet!G66)</f>
        <v>c112</v>
      </c>
      <c r="V14" s="15" t="str">
        <f>CONCATENATE("c",FieldWorksheet!H66)</f>
        <v>c3707</v>
      </c>
      <c r="W14" s="17">
        <f>FieldWorksheet!I66</f>
        <v>39671</v>
      </c>
      <c r="X14" s="15" t="str">
        <f>CONCATENATE(FieldWorksheet!J66,":",FieldWorksheet!K45,FieldWorksheet!L66)</f>
        <v>10:53AM</v>
      </c>
      <c r="Y14" s="15" t="str">
        <f>FieldWorksheet!M66</f>
        <v>H2SO4</v>
      </c>
      <c r="Z14" s="15" t="str">
        <f>FieldWorksheet!N66</f>
        <v>YES</v>
      </c>
      <c r="AA14" s="15" t="str">
        <f>FieldWorksheet!O66</f>
        <v>NOx-N</v>
      </c>
      <c r="AB14" s="15">
        <f>FieldWorksheet!P45</f>
        <v>2390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239</v>
      </c>
      <c r="G15" s="23" t="str">
        <f>CONCATENATE("c",FieldWorksheet!G15)</f>
        <v>c112</v>
      </c>
      <c r="H15" s="23" t="str">
        <f>CONCATENATE("c",FieldWorksheet!H15)</f>
        <v>c3656</v>
      </c>
      <c r="I15" s="24">
        <f>FieldWorksheet!I15</f>
        <v>39671</v>
      </c>
      <c r="J15" s="23" t="e">
        <f>CONCATENATE(FieldWorksheet!J15,":",FieldWorksheet!#REF!,FieldWorksheet!L15)</f>
        <v>#REF!</v>
      </c>
      <c r="K15" s="23" t="str">
        <f>FieldWorksheet!M15</f>
        <v>H2SO4</v>
      </c>
      <c r="L15" s="23" t="str">
        <f>FieldWorksheet!N15</f>
        <v>YES</v>
      </c>
      <c r="M15" s="23" t="str">
        <f>FieldWorksheet!O15</f>
        <v>NOx-N</v>
      </c>
      <c r="N15" s="23" t="e">
        <f>FieldWorksheet!#REF!</f>
        <v>#REF!</v>
      </c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291</v>
      </c>
      <c r="U15" s="23" t="str">
        <f>CONCATENATE("c",FieldWorksheet!G67)</f>
        <v>c112</v>
      </c>
      <c r="V15" s="23" t="str">
        <f>CONCATENATE("c",FieldWorksheet!H67)</f>
        <v>c3708</v>
      </c>
      <c r="W15" s="24">
        <f>FieldWorksheet!I67</f>
        <v>39671</v>
      </c>
      <c r="X15" s="23" t="str">
        <f>CONCATENATE(FieldWorksheet!J67,":",FieldWorksheet!K46,FieldWorksheet!L67)</f>
        <v>12:58PM</v>
      </c>
      <c r="Y15" s="23" t="str">
        <f>FieldWorksheet!M67</f>
        <v>H2SO4</v>
      </c>
      <c r="Z15" s="23" t="str">
        <f>FieldWorksheet!N67</f>
        <v>YES</v>
      </c>
      <c r="AA15" s="23" t="str">
        <f>FieldWorksheet!O67</f>
        <v>NOx-N</v>
      </c>
      <c r="AB15" s="23">
        <f>FieldWorksheet!P46</f>
        <v>8350</v>
      </c>
    </row>
    <row r="16" spans="1:28">
      <c r="A16" s="15">
        <f>FieldWorksheet!A16</f>
        <v>15</v>
      </c>
      <c r="B16" s="15" t="str">
        <f>FieldWorksheet!B16</f>
        <v>Citra, FL</v>
      </c>
      <c r="C16" s="15">
        <f>FieldWorksheet!C16</f>
        <v>3</v>
      </c>
      <c r="D16" s="15">
        <f>FieldWorksheet!D16</f>
        <v>1</v>
      </c>
      <c r="E16" s="15">
        <f>Table1[[#This Row],[Field ID (Plot)]]</f>
        <v>15</v>
      </c>
      <c r="F16" s="15">
        <f>FieldWorksheet!F16</f>
        <v>240</v>
      </c>
      <c r="G16" s="15" t="str">
        <f>CONCATENATE("c",FieldWorksheet!G16)</f>
        <v>c112</v>
      </c>
      <c r="H16" s="15" t="str">
        <f>CONCATENATE("c",FieldWorksheet!H16)</f>
        <v>c3657</v>
      </c>
      <c r="I16" s="17">
        <f>FieldWorksheet!I16</f>
        <v>39671</v>
      </c>
      <c r="J16" s="15" t="e">
        <f>CONCATENATE(FieldWorksheet!J16,":",FieldWorksheet!#REF!,FieldWorksheet!L16)</f>
        <v>#REF!</v>
      </c>
      <c r="K16" s="15" t="str">
        <f>FieldWorksheet!M16</f>
        <v>H2SO4</v>
      </c>
      <c r="L16" s="15" t="str">
        <f>FieldWorksheet!N16</f>
        <v>YES</v>
      </c>
      <c r="M16" s="15" t="str">
        <f>FieldWorksheet!O16</f>
        <v>NOx-N</v>
      </c>
      <c r="N16" s="30" t="e">
        <f>FieldWorksheet!#REF!</f>
        <v>#REF!</v>
      </c>
      <c r="O16" s="15">
        <f>FieldWorksheet!A68</f>
        <v>67</v>
      </c>
      <c r="P16" s="15" t="str">
        <f>FieldWorksheet!B68</f>
        <v>Citra, FL</v>
      </c>
      <c r="Q16" s="15">
        <f>FieldWorksheet!C68</f>
        <v>3</v>
      </c>
      <c r="R16" s="15" t="str">
        <f>FieldWorksheet!D68</f>
        <v>*</v>
      </c>
      <c r="S16" s="15" t="str">
        <f>FieldWorksheet!E68</f>
        <v>D3</v>
      </c>
      <c r="T16" s="15">
        <f>FieldWorksheet!F68</f>
        <v>292</v>
      </c>
      <c r="U16" s="15" t="str">
        <f>CONCATENATE("c",FieldWorksheet!G68)</f>
        <v>c112</v>
      </c>
      <c r="V16" s="15" t="str">
        <f>CONCATENATE("c",FieldWorksheet!H68)</f>
        <v>c3709</v>
      </c>
      <c r="W16" s="17">
        <f>FieldWorksheet!I68</f>
        <v>39671</v>
      </c>
      <c r="X16" s="15" t="str">
        <f>CONCATENATE(FieldWorksheet!J68,":",FieldWorksheet!K47,FieldWorksheet!L68)</f>
        <v>3:01PM</v>
      </c>
      <c r="Y16" s="15" t="str">
        <f>FieldWorksheet!M68</f>
        <v>H2SO4</v>
      </c>
      <c r="Z16" s="15" t="str">
        <f>FieldWorksheet!N68</f>
        <v>YES</v>
      </c>
      <c r="AA16" s="15" t="str">
        <f>FieldWorksheet!O68</f>
        <v>NOx-N</v>
      </c>
      <c r="AB16" s="15">
        <f>FieldWorksheet!P47</f>
        <v>4625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241</v>
      </c>
      <c r="G17" s="23" t="str">
        <f>CONCATENATE("c",FieldWorksheet!G17)</f>
        <v>c112</v>
      </c>
      <c r="H17" s="23" t="str">
        <f>CONCATENATE("c",FieldWorksheet!H17)</f>
        <v>c3658</v>
      </c>
      <c r="I17" s="24">
        <f>FieldWorksheet!I17</f>
        <v>39671</v>
      </c>
      <c r="J17" s="23" t="e">
        <f>CONCATENATE(FieldWorksheet!J17,":",FieldWorksheet!#REF!,FieldWorksheet!L17)</f>
        <v>#REF!</v>
      </c>
      <c r="K17" s="23" t="str">
        <f>FieldWorksheet!M17</f>
        <v>H2SO4</v>
      </c>
      <c r="L17" s="23" t="str">
        <f>FieldWorksheet!N17</f>
        <v>YES</v>
      </c>
      <c r="M17" s="23" t="str">
        <f>FieldWorksheet!O17</f>
        <v>NOx-N</v>
      </c>
      <c r="N17" s="23" t="e">
        <f>FieldWorksheet!#REF!</f>
        <v>#REF!</v>
      </c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293</v>
      </c>
      <c r="U17" s="23" t="str">
        <f>CONCATENATE("c",FieldWorksheet!G69)</f>
        <v>c112</v>
      </c>
      <c r="V17" s="23" t="str">
        <f>CONCATENATE("c",FieldWorksheet!H69)</f>
        <v>c3710</v>
      </c>
      <c r="W17" s="24">
        <f>FieldWorksheet!I69</f>
        <v>39671</v>
      </c>
      <c r="X17" s="23" t="str">
        <f>CONCATENATE(FieldWorksheet!J69,":",FieldWorksheet!K48,FieldWorksheet!L69)</f>
        <v>4:10PM</v>
      </c>
      <c r="Y17" s="23" t="str">
        <f>FieldWorksheet!M69</f>
        <v>H2SO4</v>
      </c>
      <c r="Z17" s="23" t="str">
        <f>FieldWorksheet!N69</f>
        <v>YES</v>
      </c>
      <c r="AA17" s="23" t="str">
        <f>FieldWorksheet!O69</f>
        <v>NOx-N</v>
      </c>
      <c r="AB17" s="23">
        <f>FieldWorksheet!P48</f>
        <v>10755</v>
      </c>
    </row>
    <row r="18" spans="1:28">
      <c r="A18" s="15">
        <f>FieldWorksheet!A18</f>
        <v>17</v>
      </c>
      <c r="B18" s="15" t="str">
        <f>FieldWorksheet!B18</f>
        <v>Citra, FL</v>
      </c>
      <c r="C18" s="15">
        <f>FieldWorksheet!C18</f>
        <v>3</v>
      </c>
      <c r="D18" s="15">
        <f>FieldWorksheet!D18</f>
        <v>2</v>
      </c>
      <c r="E18" s="15">
        <f>Table1[[#This Row],[Field ID (Plot)]]</f>
        <v>17</v>
      </c>
      <c r="F18" s="15">
        <f>FieldWorksheet!F18</f>
        <v>242</v>
      </c>
      <c r="G18" s="15" t="str">
        <f>CONCATENATE("c",FieldWorksheet!G18)</f>
        <v>c112</v>
      </c>
      <c r="H18" s="15" t="str">
        <f>CONCATENATE("c",FieldWorksheet!H18)</f>
        <v>c3659</v>
      </c>
      <c r="I18" s="17">
        <f>FieldWorksheet!I18</f>
        <v>39671</v>
      </c>
      <c r="J18" s="15" t="e">
        <f>CONCATENATE(FieldWorksheet!J18,":",FieldWorksheet!#REF!,FieldWorksheet!L18)</f>
        <v>#REF!</v>
      </c>
      <c r="K18" s="15" t="str">
        <f>FieldWorksheet!M18</f>
        <v>H2SO4</v>
      </c>
      <c r="L18" s="15" t="str">
        <f>FieldWorksheet!N18</f>
        <v>YES</v>
      </c>
      <c r="M18" s="15" t="str">
        <f>FieldWorksheet!O18</f>
        <v>NOx-N</v>
      </c>
      <c r="N18" s="30" t="e">
        <f>FieldWorksheet!#REF!</f>
        <v>#REF!</v>
      </c>
      <c r="O18" s="15">
        <f>FieldWorksheet!A70</f>
        <v>69</v>
      </c>
      <c r="P18" s="15" t="str">
        <f>FieldWorksheet!B70</f>
        <v>Citra, FL</v>
      </c>
      <c r="Q18" s="15">
        <f>FieldWorksheet!C70</f>
        <v>3</v>
      </c>
      <c r="R18" s="15" t="str">
        <f>FieldWorksheet!D70</f>
        <v>*</v>
      </c>
      <c r="S18" s="15" t="str">
        <f>FieldWorksheet!E70</f>
        <v>D5</v>
      </c>
      <c r="T18" s="15">
        <f>FieldWorksheet!F70</f>
        <v>294</v>
      </c>
      <c r="U18" s="15" t="str">
        <f>CONCATENATE("c",FieldWorksheet!G70)</f>
        <v>c112</v>
      </c>
      <c r="V18" s="15" t="str">
        <f>CONCATENATE("c",FieldWorksheet!H70)</f>
        <v>c3711</v>
      </c>
      <c r="W18" s="17">
        <f>FieldWorksheet!I70</f>
        <v>39671</v>
      </c>
      <c r="X18" s="15" t="str">
        <f>CONCATENATE(FieldWorksheet!J70,":",FieldWorksheet!K49,FieldWorksheet!L70)</f>
        <v>5:02PM</v>
      </c>
      <c r="Y18" s="15" t="str">
        <f>FieldWorksheet!M70</f>
        <v>H2SO4</v>
      </c>
      <c r="Z18" s="15" t="str">
        <f>FieldWorksheet!N70</f>
        <v>YES</v>
      </c>
      <c r="AA18" s="15" t="str">
        <f>FieldWorksheet!O70</f>
        <v>NOx-N</v>
      </c>
      <c r="AB18" s="15">
        <f>FieldWorksheet!P49</f>
        <v>3490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243</v>
      </c>
      <c r="G19" s="23" t="str">
        <f>CONCATENATE("c",FieldWorksheet!G19)</f>
        <v>c112</v>
      </c>
      <c r="H19" s="23" t="str">
        <f>CONCATENATE("c",FieldWorksheet!H19)</f>
        <v>c3660</v>
      </c>
      <c r="I19" s="24">
        <f>FieldWorksheet!I19</f>
        <v>39671</v>
      </c>
      <c r="J19" s="23" t="e">
        <f>CONCATENATE(FieldWorksheet!J19,":",FieldWorksheet!#REF!,FieldWorksheet!L19)</f>
        <v>#REF!</v>
      </c>
      <c r="K19" s="23" t="str">
        <f>FieldWorksheet!M19</f>
        <v>H2SO4</v>
      </c>
      <c r="L19" s="23" t="str">
        <f>FieldWorksheet!N19</f>
        <v>YES</v>
      </c>
      <c r="M19" s="23" t="str">
        <f>FieldWorksheet!O19</f>
        <v>NOx-N</v>
      </c>
      <c r="N19" s="23" t="e">
        <f>FieldWorksheet!#REF!</f>
        <v>#REF!</v>
      </c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295</v>
      </c>
      <c r="U19" s="23" t="str">
        <f>CONCATENATE("c",FieldWorksheet!G71)</f>
        <v>c112</v>
      </c>
      <c r="V19" s="23" t="str">
        <f>CONCATENATE("c",FieldWorksheet!H71)</f>
        <v>c3712</v>
      </c>
      <c r="W19" s="24">
        <f>FieldWorksheet!I71</f>
        <v>39671</v>
      </c>
      <c r="X19" s="23" t="str">
        <f>CONCATENATE(FieldWorksheet!J71,":",FieldWorksheet!K71,FieldWorksheet!L71)</f>
        <v>5:53PM</v>
      </c>
      <c r="Y19" s="23" t="str">
        <f>FieldWorksheet!M71</f>
        <v>H2SO4</v>
      </c>
      <c r="Z19" s="23" t="str">
        <f>FieldWorksheet!N71</f>
        <v>YES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15">
        <f>FieldWorksheet!A20</f>
        <v>19</v>
      </c>
      <c r="B20" s="15" t="str">
        <f>FieldWorksheet!B20</f>
        <v>Citra, FL</v>
      </c>
      <c r="C20" s="15">
        <f>FieldWorksheet!C20</f>
        <v>3</v>
      </c>
      <c r="D20" s="15">
        <f>FieldWorksheet!D20</f>
        <v>2</v>
      </c>
      <c r="E20" s="15">
        <f>Table1[[#This Row],[Field ID (Plot)]]</f>
        <v>19</v>
      </c>
      <c r="F20" s="15">
        <f>FieldWorksheet!F20</f>
        <v>244</v>
      </c>
      <c r="G20" s="15" t="str">
        <f>CONCATENATE("c",FieldWorksheet!G20)</f>
        <v>c112</v>
      </c>
      <c r="H20" s="15" t="str">
        <f>CONCATENATE("c",FieldWorksheet!H20)</f>
        <v>c3661</v>
      </c>
      <c r="I20" s="17">
        <f>FieldWorksheet!I20</f>
        <v>39671</v>
      </c>
      <c r="J20" s="15" t="e">
        <f>CONCATENATE(FieldWorksheet!J20,":",FieldWorksheet!#REF!,FieldWorksheet!L20)</f>
        <v>#REF!</v>
      </c>
      <c r="K20" s="15" t="str">
        <f>FieldWorksheet!M20</f>
        <v>H2SO4</v>
      </c>
      <c r="L20" s="15" t="str">
        <f>FieldWorksheet!N20</f>
        <v>YES</v>
      </c>
      <c r="M20" s="15" t="str">
        <f>FieldWorksheet!O20</f>
        <v>NOx-N</v>
      </c>
      <c r="N20" s="30" t="e">
        <f>FieldWorksheet!#REF!</f>
        <v>#REF!</v>
      </c>
      <c r="O20" s="15">
        <f>FieldWorksheet!A72</f>
        <v>71</v>
      </c>
      <c r="P20" s="15" t="str">
        <f>FieldWorksheet!B72</f>
        <v>Citra, FL</v>
      </c>
      <c r="Q20" s="15">
        <f>FieldWorksheet!C72</f>
        <v>3</v>
      </c>
      <c r="R20" s="15" t="str">
        <f>FieldWorksheet!D72</f>
        <v>*</v>
      </c>
      <c r="S20" s="15" t="str">
        <f>FieldWorksheet!E72</f>
        <v>FB2</v>
      </c>
      <c r="T20" s="15">
        <f>FieldWorksheet!F72</f>
        <v>296</v>
      </c>
      <c r="U20" s="15" t="str">
        <f>CONCATENATE("c",FieldWorksheet!G72)</f>
        <v>c112</v>
      </c>
      <c r="V20" s="15" t="str">
        <f>CONCATENATE("c",FieldWorksheet!H72)</f>
        <v>c3713</v>
      </c>
      <c r="W20" s="17">
        <f>FieldWorksheet!I72</f>
        <v>39671</v>
      </c>
      <c r="X20" s="15" t="str">
        <f>CONCATENATE(FieldWorksheet!J72,":",FieldWorksheet!K72,FieldWorksheet!L72)</f>
        <v>5:54PM</v>
      </c>
      <c r="Y20" s="15" t="str">
        <f>FieldWorksheet!M72</f>
        <v>H2SO4</v>
      </c>
      <c r="Z20" s="15" t="str">
        <f>FieldWorksheet!N72</f>
        <v>YES</v>
      </c>
      <c r="AA20" s="15" t="str">
        <f>FieldWorksheet!O72</f>
        <v>NOx-N</v>
      </c>
      <c r="AB20" s="15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245</v>
      </c>
      <c r="G21" s="23" t="str">
        <f>CONCATENATE("c",FieldWorksheet!G21)</f>
        <v>c112</v>
      </c>
      <c r="H21" s="23" t="str">
        <f>CONCATENATE("c",FieldWorksheet!H21)</f>
        <v>c3662</v>
      </c>
      <c r="I21" s="24">
        <f>FieldWorksheet!I21</f>
        <v>39671</v>
      </c>
      <c r="J21" s="23" t="e">
        <f>CONCATENATE(FieldWorksheet!J21,":",FieldWorksheet!#REF!,FieldWorksheet!L21)</f>
        <v>#REF!</v>
      </c>
      <c r="K21" s="23" t="str">
        <f>FieldWorksheet!M21</f>
        <v>H2SO4</v>
      </c>
      <c r="L21" s="23" t="str">
        <f>FieldWorksheet!N21</f>
        <v>YES</v>
      </c>
      <c r="M21" s="23" t="str">
        <f>FieldWorksheet!O21</f>
        <v>NOx-N</v>
      </c>
      <c r="N21" s="23" t="e">
        <f>FieldWorksheet!#REF!</f>
        <v>#REF!</v>
      </c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297</v>
      </c>
      <c r="U21" s="23" t="str">
        <f>CONCATENATE("c",FieldWorksheet!G73)</f>
        <v>c112</v>
      </c>
      <c r="V21" s="23" t="str">
        <f>CONCATENATE("c",FieldWorksheet!H73)</f>
        <v>c3714</v>
      </c>
      <c r="W21" s="24">
        <f>FieldWorksheet!I73</f>
        <v>39671</v>
      </c>
      <c r="X21" s="23" t="str">
        <f>CONCATENATE(FieldWorksheet!J73,":",FieldWorksheet!K73,FieldWorksheet!L73)</f>
        <v>5:55PM</v>
      </c>
      <c r="Y21" s="23" t="str">
        <f>FieldWorksheet!M73</f>
        <v>H2SO4</v>
      </c>
      <c r="Z21" s="23" t="str">
        <f>FieldWorksheet!N73</f>
        <v>YES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15">
        <f>FieldWorksheet!A22</f>
        <v>21</v>
      </c>
      <c r="B22" s="15" t="str">
        <f>FieldWorksheet!B22</f>
        <v>Citra, FL</v>
      </c>
      <c r="C22" s="15">
        <f>FieldWorksheet!C22</f>
        <v>3</v>
      </c>
      <c r="D22" s="15">
        <f>FieldWorksheet!D22</f>
        <v>2</v>
      </c>
      <c r="E22" s="15">
        <f>Table1[[#This Row],[Field ID (Plot)]]</f>
        <v>21</v>
      </c>
      <c r="F22" s="15">
        <f>FieldWorksheet!F22</f>
        <v>246</v>
      </c>
      <c r="G22" s="15" t="str">
        <f>CONCATENATE("c",FieldWorksheet!G22)</f>
        <v>c112</v>
      </c>
      <c r="H22" s="15" t="str">
        <f>CONCATENATE("c",FieldWorksheet!H22)</f>
        <v>c3663</v>
      </c>
      <c r="I22" s="17">
        <f>FieldWorksheet!I22</f>
        <v>39671</v>
      </c>
      <c r="J22" s="15" t="e">
        <f>CONCATENATE(FieldWorksheet!J22,":",FieldWorksheet!#REF!,FieldWorksheet!L22)</f>
        <v>#REF!</v>
      </c>
      <c r="K22" s="15" t="str">
        <f>FieldWorksheet!M22</f>
        <v>H2SO4</v>
      </c>
      <c r="L22" s="15" t="str">
        <f>FieldWorksheet!N22</f>
        <v>YES</v>
      </c>
      <c r="M22" s="15" t="str">
        <f>FieldWorksheet!O22</f>
        <v>NOx-N</v>
      </c>
      <c r="N22" s="30" t="e">
        <f>FieldWorksheet!#REF!</f>
        <v>#REF!</v>
      </c>
      <c r="O22" s="15">
        <f>FieldWorksheet!A74</f>
        <v>73</v>
      </c>
      <c r="P22" s="15" t="str">
        <f>FieldWorksheet!B74</f>
        <v>Citra, FL</v>
      </c>
      <c r="Q22" s="15">
        <f>FieldWorksheet!C74</f>
        <v>3</v>
      </c>
      <c r="R22" s="15" t="str">
        <f>FieldWorksheet!D74</f>
        <v>*</v>
      </c>
      <c r="S22" s="15" t="str">
        <f>FieldWorksheet!E74</f>
        <v>EB2</v>
      </c>
      <c r="T22" s="15">
        <f>FieldWorksheet!F74</f>
        <v>298</v>
      </c>
      <c r="U22" s="15" t="str">
        <f>CONCATENATE("c",FieldWorksheet!G74)</f>
        <v>c112</v>
      </c>
      <c r="V22" s="15" t="str">
        <f>CONCATENATE("c",FieldWorksheet!H74)</f>
        <v>c3715</v>
      </c>
      <c r="W22" s="17">
        <f>FieldWorksheet!I74</f>
        <v>39671</v>
      </c>
      <c r="X22" s="15" t="str">
        <f>CONCATENATE(FieldWorksheet!J74,":",FieldWorksheet!K74,FieldWorksheet!L74)</f>
        <v>5:56PM</v>
      </c>
      <c r="Y22" s="15" t="str">
        <f>FieldWorksheet!M74</f>
        <v>H2SO4</v>
      </c>
      <c r="Z22" s="15" t="str">
        <f>FieldWorksheet!N74</f>
        <v>YES</v>
      </c>
      <c r="AA22" s="15" t="str">
        <f>FieldWorksheet!O74</f>
        <v>NOx-N</v>
      </c>
      <c r="AB22" s="15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247</v>
      </c>
      <c r="G23" s="23" t="str">
        <f>CONCATENATE("c",FieldWorksheet!G23)</f>
        <v>c112</v>
      </c>
      <c r="H23" s="23" t="str">
        <f>CONCATENATE("c",FieldWorksheet!H23)</f>
        <v>c3664</v>
      </c>
      <c r="I23" s="24">
        <f>FieldWorksheet!I23</f>
        <v>39671</v>
      </c>
      <c r="J23" s="23" t="str">
        <f>CONCATENATE(FieldWorksheet!J23,":",FieldWorksheet!K2,FieldWorksheet!L23)</f>
        <v>1:21PM</v>
      </c>
      <c r="K23" s="23" t="str">
        <f>FieldWorksheet!M23</f>
        <v>H2SO4</v>
      </c>
      <c r="L23" s="23" t="str">
        <f>FieldWorksheet!N23</f>
        <v>YES</v>
      </c>
      <c r="M23" s="23" t="str">
        <f>FieldWorksheet!O23</f>
        <v>NOx-N</v>
      </c>
      <c r="N23" s="23">
        <f>FieldWorksheet!P2</f>
        <v>12435</v>
      </c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299</v>
      </c>
      <c r="U23" s="23" t="str">
        <f>CONCATENATE("c",FieldWorksheet!G75)</f>
        <v>c112</v>
      </c>
      <c r="V23" s="23" t="str">
        <f>CONCATENATE("c",FieldWorksheet!H75)</f>
        <v>c3716</v>
      </c>
      <c r="W23" s="24">
        <f>FieldWorksheet!I75</f>
        <v>39671</v>
      </c>
      <c r="X23" s="23" t="str">
        <f>CONCATENATE(FieldWorksheet!J75,":",FieldWorksheet!K75,FieldWorksheet!L75)</f>
        <v>5:57PM</v>
      </c>
      <c r="Y23" s="23" t="str">
        <f>FieldWorksheet!M75</f>
        <v>H2SO4</v>
      </c>
      <c r="Z23" s="23" t="str">
        <f>FieldWorksheet!N75</f>
        <v>YES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15">
        <f>FieldWorksheet!A24</f>
        <v>23</v>
      </c>
      <c r="B24" s="15" t="str">
        <f>FieldWorksheet!B24</f>
        <v>Citra, FL</v>
      </c>
      <c r="C24" s="15">
        <f>FieldWorksheet!C24</f>
        <v>3</v>
      </c>
      <c r="D24" s="15">
        <f>FieldWorksheet!D24</f>
        <v>2</v>
      </c>
      <c r="E24" s="15">
        <f>Table1[[#This Row],[Field ID (Plot)]]</f>
        <v>23</v>
      </c>
      <c r="F24" s="15">
        <f>FieldWorksheet!F24</f>
        <v>248</v>
      </c>
      <c r="G24" s="15" t="str">
        <f>CONCATENATE("c",FieldWorksheet!G24)</f>
        <v>c112</v>
      </c>
      <c r="H24" s="15" t="str">
        <f>CONCATENATE("c",FieldWorksheet!H24)</f>
        <v>c3665</v>
      </c>
      <c r="I24" s="17">
        <f>FieldWorksheet!I24</f>
        <v>39671</v>
      </c>
      <c r="J24" s="15" t="str">
        <f>CONCATENATE(FieldWorksheet!J24,":",FieldWorksheet!K3,FieldWorksheet!L24)</f>
        <v>1:18PM</v>
      </c>
      <c r="K24" s="15" t="str">
        <f>FieldWorksheet!M24</f>
        <v>H2SO4</v>
      </c>
      <c r="L24" s="15" t="str">
        <f>FieldWorksheet!N24</f>
        <v>YES</v>
      </c>
      <c r="M24" s="15" t="str">
        <f>FieldWorksheet!O24</f>
        <v>NOx-N</v>
      </c>
      <c r="N24" s="30">
        <f>FieldWorksheet!P3</f>
        <v>7815</v>
      </c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300</v>
      </c>
      <c r="U24" s="26" t="str">
        <f>CONCATENATE("c",FieldWorksheet!G76)</f>
        <v>c112</v>
      </c>
      <c r="V24" s="26" t="str">
        <f>CONCATENATE("c",FieldWorksheet!H76)</f>
        <v>c3717</v>
      </c>
      <c r="W24" s="25">
        <f>FieldWorksheet!I76</f>
        <v>39671</v>
      </c>
      <c r="X24" s="26" t="str">
        <f>CONCATENATE(FieldWorksheet!J76,":",FieldWorksheet!K76,FieldWorksheet!L76)</f>
        <v>5:58PM</v>
      </c>
      <c r="Y24" s="26" t="str">
        <f>FieldWorksheet!M76</f>
        <v>H2SO4</v>
      </c>
      <c r="Z24" s="26" t="str">
        <f>FieldWorksheet!N76</f>
        <v>YES</v>
      </c>
      <c r="AA24" s="26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249</v>
      </c>
      <c r="G25" s="23" t="str">
        <f>CONCATENATE("c",FieldWorksheet!G25)</f>
        <v>c112</v>
      </c>
      <c r="H25" s="23" t="str">
        <f>CONCATENATE("c",FieldWorksheet!H25)</f>
        <v>c3666</v>
      </c>
      <c r="I25" s="24">
        <f>FieldWorksheet!I25</f>
        <v>39671</v>
      </c>
      <c r="J25" s="23" t="str">
        <f>CONCATENATE(FieldWorksheet!J25,":",FieldWorksheet!K4,FieldWorksheet!L25)</f>
        <v>1:31PM</v>
      </c>
      <c r="K25" s="23" t="str">
        <f>FieldWorksheet!M25</f>
        <v>H2SO4</v>
      </c>
      <c r="L25" s="23" t="str">
        <f>FieldWorksheet!N25</f>
        <v>YES</v>
      </c>
      <c r="M25" s="23" t="str">
        <f>FieldWorksheet!O25</f>
        <v>NOx-N</v>
      </c>
      <c r="N25" s="23">
        <f>FieldWorksheet!P4</f>
        <v>13020</v>
      </c>
      <c r="O25" s="76" t="s">
        <v>32</v>
      </c>
      <c r="P25" s="77"/>
      <c r="Q25" s="77" t="s">
        <v>38</v>
      </c>
      <c r="R25" s="77"/>
      <c r="S25" s="77" t="s">
        <v>30</v>
      </c>
      <c r="T25" s="77"/>
      <c r="U25" s="77" t="s">
        <v>31</v>
      </c>
      <c r="V25" s="77"/>
      <c r="W25" s="87" t="s">
        <v>39</v>
      </c>
      <c r="X25" s="87"/>
      <c r="Y25" s="87"/>
      <c r="Z25" s="87"/>
      <c r="AA25" s="87"/>
      <c r="AB25" s="88"/>
    </row>
    <row r="26" spans="1:28">
      <c r="A26" s="15">
        <f>FieldWorksheet!A26</f>
        <v>25</v>
      </c>
      <c r="B26" s="15" t="str">
        <f>FieldWorksheet!B26</f>
        <v>Citra, FL</v>
      </c>
      <c r="C26" s="15">
        <f>FieldWorksheet!C26</f>
        <v>3</v>
      </c>
      <c r="D26" s="15">
        <f>FieldWorksheet!D26</f>
        <v>2</v>
      </c>
      <c r="E26" s="15">
        <f>Table1[[#This Row],[Field ID (Plot)]]</f>
        <v>25</v>
      </c>
      <c r="F26" s="15">
        <f>FieldWorksheet!F26</f>
        <v>250</v>
      </c>
      <c r="G26" s="15" t="str">
        <f>CONCATENATE("c",FieldWorksheet!G26)</f>
        <v>c112</v>
      </c>
      <c r="H26" s="15" t="str">
        <f>CONCATENATE("c",FieldWorksheet!H26)</f>
        <v>c3667</v>
      </c>
      <c r="I26" s="17">
        <f>FieldWorksheet!I26</f>
        <v>39671</v>
      </c>
      <c r="J26" s="15" t="str">
        <f>CONCATENATE(FieldWorksheet!J26,":",FieldWorksheet!K5,FieldWorksheet!L26)</f>
        <v>1:27PM</v>
      </c>
      <c r="K26" s="15" t="str">
        <f>FieldWorksheet!M26</f>
        <v>H2SO4</v>
      </c>
      <c r="L26" s="15" t="str">
        <f>FieldWorksheet!N26</f>
        <v>YES</v>
      </c>
      <c r="M26" s="15" t="str">
        <f>FieldWorksheet!O26</f>
        <v>NOx-N</v>
      </c>
      <c r="N26" s="30">
        <f>FieldWorksheet!P5</f>
        <v>5790</v>
      </c>
      <c r="O26" s="28" t="s">
        <v>33</v>
      </c>
      <c r="P26" s="27">
        <f>FieldWorksheet!W2</f>
        <v>4</v>
      </c>
      <c r="Q26" s="93">
        <f>FieldWorksheet!Y2</f>
        <v>1.6</v>
      </c>
      <c r="R26" s="93"/>
      <c r="S26" s="93">
        <f>FieldWorksheet!S8</f>
        <v>0.45</v>
      </c>
      <c r="T26" s="93"/>
      <c r="U26" s="93">
        <f>FieldWorksheet!T8</f>
        <v>0.5</v>
      </c>
      <c r="V26" s="93"/>
      <c r="W26" s="79" t="s">
        <v>44</v>
      </c>
      <c r="X26" s="79"/>
      <c r="Y26" s="79" t="s">
        <v>42</v>
      </c>
      <c r="Z26" s="79"/>
      <c r="AA26" s="79" t="s">
        <v>43</v>
      </c>
      <c r="AB26" s="80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251</v>
      </c>
      <c r="G27" s="23" t="str">
        <f>CONCATENATE("c",FieldWorksheet!G27)</f>
        <v>c112</v>
      </c>
      <c r="H27" s="23" t="str">
        <f>CONCATENATE("c",FieldWorksheet!H27)</f>
        <v>c3668</v>
      </c>
      <c r="I27" s="24">
        <f>FieldWorksheet!I27</f>
        <v>39671</v>
      </c>
      <c r="J27" s="23" t="str">
        <f>CONCATENATE(FieldWorksheet!J27,":",FieldWorksheet!K6,FieldWorksheet!L27)</f>
        <v>1:42PM</v>
      </c>
      <c r="K27" s="23" t="str">
        <f>FieldWorksheet!M27</f>
        <v>H2SO4</v>
      </c>
      <c r="L27" s="23" t="str">
        <f>FieldWorksheet!N27</f>
        <v>YES</v>
      </c>
      <c r="M27" s="23" t="str">
        <f>FieldWorksheet!O27</f>
        <v>NOx-N</v>
      </c>
      <c r="N27" s="23">
        <f>FieldWorksheet!P6</f>
        <v>11275</v>
      </c>
      <c r="O27" s="28" t="s">
        <v>34</v>
      </c>
      <c r="P27" s="27">
        <f>FieldWorksheet!W3</f>
        <v>20</v>
      </c>
      <c r="Q27" s="93"/>
      <c r="R27" s="93"/>
      <c r="S27" s="93"/>
      <c r="T27" s="93"/>
      <c r="U27" s="93"/>
      <c r="V27" s="93"/>
      <c r="W27" s="81" t="s">
        <v>41</v>
      </c>
      <c r="X27" s="82">
        <f>FieldWorksheet!R13</f>
        <v>93</v>
      </c>
      <c r="Y27" s="82" t="str">
        <f>FieldWorksheet!T13</f>
        <v>Partly Cloudy</v>
      </c>
      <c r="Z27" s="82"/>
      <c r="AA27" s="82" t="str">
        <f>CONCATENATE(FieldWorksheet!U13,FieldWorksheet!V13)</f>
        <v>SW4</v>
      </c>
      <c r="AB27" s="84"/>
    </row>
    <row r="28" spans="1:28">
      <c r="A28" s="15">
        <f>FieldWorksheet!A28</f>
        <v>27</v>
      </c>
      <c r="B28" s="15" t="str">
        <f>FieldWorksheet!B28</f>
        <v>Citra, FL</v>
      </c>
      <c r="C28" s="15">
        <f>FieldWorksheet!C28</f>
        <v>3</v>
      </c>
      <c r="D28" s="15">
        <f>FieldWorksheet!D28</f>
        <v>2</v>
      </c>
      <c r="E28" s="15">
        <f>Table1[[#This Row],[Field ID (Plot)]]</f>
        <v>27</v>
      </c>
      <c r="F28" s="15">
        <f>FieldWorksheet!F28</f>
        <v>252</v>
      </c>
      <c r="G28" s="15" t="str">
        <f>CONCATENATE("c",FieldWorksheet!G28)</f>
        <v>c112</v>
      </c>
      <c r="H28" s="15" t="str">
        <f>CONCATENATE("c",FieldWorksheet!H28)</f>
        <v>c3669</v>
      </c>
      <c r="I28" s="17">
        <f>FieldWorksheet!I28</f>
        <v>39671</v>
      </c>
      <c r="J28" s="15" t="str">
        <f>CONCATENATE(FieldWorksheet!J28,":",FieldWorksheet!K7,FieldWorksheet!L28)</f>
        <v>2:38PM</v>
      </c>
      <c r="K28" s="15" t="str">
        <f>FieldWorksheet!M28</f>
        <v>H2SO4</v>
      </c>
      <c r="L28" s="15" t="str">
        <f>FieldWorksheet!N28</f>
        <v>YES</v>
      </c>
      <c r="M28" s="15" t="str">
        <f>FieldWorksheet!O28</f>
        <v>NOx-N</v>
      </c>
      <c r="N28" s="30">
        <f>FieldWorksheet!P7</f>
        <v>3815</v>
      </c>
      <c r="O28" s="28" t="s">
        <v>35</v>
      </c>
      <c r="P28" s="27">
        <f>FieldWorksheet!W4</f>
        <v>36</v>
      </c>
      <c r="Q28" s="93"/>
      <c r="R28" s="93"/>
      <c r="S28" s="93"/>
      <c r="T28" s="93"/>
      <c r="U28" s="93"/>
      <c r="V28" s="93"/>
      <c r="W28" s="81"/>
      <c r="X28" s="82"/>
      <c r="Y28" s="82"/>
      <c r="Z28" s="82"/>
      <c r="AA28" s="82"/>
      <c r="AB28" s="84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253</v>
      </c>
      <c r="G29" s="23" t="str">
        <f>CONCATENATE("c",FieldWorksheet!G29)</f>
        <v>c112</v>
      </c>
      <c r="H29" s="23" t="str">
        <f>CONCATENATE("c",FieldWorksheet!H29)</f>
        <v>c3670</v>
      </c>
      <c r="I29" s="24">
        <f>FieldWorksheet!I29</f>
        <v>39671</v>
      </c>
      <c r="J29" s="23" t="str">
        <f>CONCATENATE(FieldWorksheet!J29,":",FieldWorksheet!K8,FieldWorksheet!L29)</f>
        <v>2:54PM</v>
      </c>
      <c r="K29" s="23" t="str">
        <f>FieldWorksheet!M29</f>
        <v>H2SO4</v>
      </c>
      <c r="L29" s="23" t="str">
        <f>FieldWorksheet!N29</f>
        <v>YES</v>
      </c>
      <c r="M29" s="23" t="str">
        <f>FieldWorksheet!O29</f>
        <v>NOx-N</v>
      </c>
      <c r="N29" s="23">
        <f>FieldWorksheet!P8</f>
        <v>16250</v>
      </c>
      <c r="O29" s="28" t="s">
        <v>36</v>
      </c>
      <c r="P29" s="27">
        <f>FieldWorksheet!W5</f>
        <v>52</v>
      </c>
      <c r="Q29" s="93"/>
      <c r="R29" s="93"/>
      <c r="S29" s="93"/>
      <c r="T29" s="93"/>
      <c r="U29" s="93"/>
      <c r="V29" s="93"/>
      <c r="W29" s="81" t="s">
        <v>40</v>
      </c>
      <c r="X29" s="82">
        <f>FieldWorksheet!S13</f>
        <v>68</v>
      </c>
      <c r="Y29" s="82"/>
      <c r="Z29" s="82"/>
      <c r="AA29" s="82"/>
      <c r="AB29" s="84"/>
    </row>
    <row r="30" spans="1:28">
      <c r="A30" s="15">
        <f>FieldWorksheet!A30</f>
        <v>29</v>
      </c>
      <c r="B30" s="15" t="str">
        <f>FieldWorksheet!B30</f>
        <v>Citra, FL</v>
      </c>
      <c r="C30" s="15">
        <f>FieldWorksheet!C30</f>
        <v>3</v>
      </c>
      <c r="D30" s="15">
        <f>FieldWorksheet!D30</f>
        <v>2</v>
      </c>
      <c r="E30" s="15">
        <f>Table1[[#This Row],[Field ID (Plot)]]</f>
        <v>29</v>
      </c>
      <c r="F30" s="15">
        <f>FieldWorksheet!F30</f>
        <v>254</v>
      </c>
      <c r="G30" s="15" t="str">
        <f>CONCATENATE("c",FieldWorksheet!G30)</f>
        <v>c112</v>
      </c>
      <c r="H30" s="15" t="str">
        <f>CONCATENATE("c",FieldWorksheet!H30)</f>
        <v>c3671</v>
      </c>
      <c r="I30" s="17">
        <f>FieldWorksheet!I30</f>
        <v>39671</v>
      </c>
      <c r="J30" s="15" t="str">
        <f>CONCATENATE(FieldWorksheet!J30,":",FieldWorksheet!K9,FieldWorksheet!L30)</f>
        <v>2:50PM</v>
      </c>
      <c r="K30" s="15" t="str">
        <f>FieldWorksheet!M30</f>
        <v>H2SO4</v>
      </c>
      <c r="L30" s="15" t="str">
        <f>FieldWorksheet!N30</f>
        <v>YES</v>
      </c>
      <c r="M30" s="15" t="str">
        <f>FieldWorksheet!O30</f>
        <v>NOx-N</v>
      </c>
      <c r="N30" s="30">
        <f>FieldWorksheet!P9</f>
        <v>7455</v>
      </c>
      <c r="O30" s="29" t="s">
        <v>37</v>
      </c>
      <c r="P30" s="33">
        <f>FieldWorksheet!W6</f>
        <v>0</v>
      </c>
      <c r="Q30" s="94"/>
      <c r="R30" s="94"/>
      <c r="S30" s="94"/>
      <c r="T30" s="94"/>
      <c r="U30" s="94"/>
      <c r="V30" s="94"/>
      <c r="W30" s="86"/>
      <c r="X30" s="83"/>
      <c r="Y30" s="83"/>
      <c r="Z30" s="83"/>
      <c r="AA30" s="83"/>
      <c r="AB30" s="85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255</v>
      </c>
      <c r="G31" s="23" t="str">
        <f>CONCATENATE("c",FieldWorksheet!G31)</f>
        <v>c112</v>
      </c>
      <c r="H31" s="23" t="str">
        <f>CONCATENATE("c",FieldWorksheet!H31)</f>
        <v>c3672</v>
      </c>
      <c r="I31" s="24">
        <f>FieldWorksheet!I31</f>
        <v>39671</v>
      </c>
      <c r="J31" s="23" t="str">
        <f>CONCATENATE(FieldWorksheet!J31,":",FieldWorksheet!K10,FieldWorksheet!L31)</f>
        <v>2:59PM</v>
      </c>
      <c r="K31" s="23" t="str">
        <f>FieldWorksheet!M31</f>
        <v>H2SO4</v>
      </c>
      <c r="L31" s="23" t="str">
        <f>FieldWorksheet!N31</f>
        <v>YES</v>
      </c>
      <c r="M31" s="23" t="str">
        <f>FieldWorksheet!O31</f>
        <v>NOx-N</v>
      </c>
      <c r="N31" s="23">
        <f>FieldWorksheet!P10</f>
        <v>2485</v>
      </c>
      <c r="O31" s="61" t="s">
        <v>45</v>
      </c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spans="1:28">
      <c r="A32" s="15">
        <f>FieldWorksheet!A32</f>
        <v>31</v>
      </c>
      <c r="B32" s="15" t="str">
        <f>FieldWorksheet!B32</f>
        <v>Citra, FL</v>
      </c>
      <c r="C32" s="15">
        <f>FieldWorksheet!C32</f>
        <v>3</v>
      </c>
      <c r="D32" s="15">
        <f>FieldWorksheet!D32</f>
        <v>2</v>
      </c>
      <c r="E32" s="15">
        <f>Table1[[#This Row],[Field ID (Plot)]]</f>
        <v>31</v>
      </c>
      <c r="F32" s="15">
        <f>FieldWorksheet!F32</f>
        <v>256</v>
      </c>
      <c r="G32" s="15" t="str">
        <f>CONCATENATE("c",FieldWorksheet!G32)</f>
        <v>c112</v>
      </c>
      <c r="H32" s="15" t="str">
        <f>CONCATENATE("c",FieldWorksheet!H32)</f>
        <v>c3673</v>
      </c>
      <c r="I32" s="17">
        <f>FieldWorksheet!I32</f>
        <v>39671</v>
      </c>
      <c r="J32" s="15" t="str">
        <f>CONCATENATE(FieldWorksheet!J32,":",FieldWorksheet!K11,FieldWorksheet!L32)</f>
        <v>2:14PM</v>
      </c>
      <c r="K32" s="15" t="str">
        <f>FieldWorksheet!M32</f>
        <v>H2SO4</v>
      </c>
      <c r="L32" s="15" t="str">
        <f>FieldWorksheet!N32</f>
        <v>YES</v>
      </c>
      <c r="M32" s="15" t="str">
        <f>FieldWorksheet!O32</f>
        <v>NOx-N</v>
      </c>
      <c r="N32" s="30">
        <f>FieldWorksheet!P11</f>
        <v>15835</v>
      </c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257</v>
      </c>
      <c r="G33" s="23" t="str">
        <f>CONCATENATE("c",FieldWorksheet!G33)</f>
        <v>c112</v>
      </c>
      <c r="H33" s="23" t="str">
        <f>CONCATENATE("c",FieldWorksheet!H33)</f>
        <v>c3674</v>
      </c>
      <c r="I33" s="24">
        <f>FieldWorksheet!I33</f>
        <v>39671</v>
      </c>
      <c r="J33" s="23" t="str">
        <f>CONCATENATE(FieldWorksheet!J33,":",FieldWorksheet!K12,FieldWorksheet!L33)</f>
        <v>2:16PM</v>
      </c>
      <c r="K33" s="23" t="str">
        <f>FieldWorksheet!M33</f>
        <v>H2SO4</v>
      </c>
      <c r="L33" s="23" t="str">
        <f>FieldWorksheet!N33</f>
        <v>YES</v>
      </c>
      <c r="M33" s="23" t="str">
        <f>FieldWorksheet!O33</f>
        <v>NOx-N</v>
      </c>
      <c r="N33" s="23">
        <f>FieldWorksheet!P12</f>
        <v>8685</v>
      </c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</row>
    <row r="34" spans="1:28">
      <c r="A34" s="15">
        <f>FieldWorksheet!A34</f>
        <v>33</v>
      </c>
      <c r="B34" s="15" t="str">
        <f>FieldWorksheet!B34</f>
        <v>Citra, FL</v>
      </c>
      <c r="C34" s="15">
        <f>FieldWorksheet!C34</f>
        <v>3</v>
      </c>
      <c r="D34" s="15">
        <f>FieldWorksheet!D34</f>
        <v>3</v>
      </c>
      <c r="E34" s="15">
        <f>Table1[[#This Row],[Field ID (Plot)]]</f>
        <v>33</v>
      </c>
      <c r="F34" s="15">
        <f>FieldWorksheet!F34</f>
        <v>258</v>
      </c>
      <c r="G34" s="15" t="str">
        <f>CONCATENATE("c",FieldWorksheet!G34)</f>
        <v>c112</v>
      </c>
      <c r="H34" s="15" t="str">
        <f>CONCATENATE("c",FieldWorksheet!H34)</f>
        <v>c3675</v>
      </c>
      <c r="I34" s="17">
        <f>FieldWorksheet!I34</f>
        <v>39671</v>
      </c>
      <c r="J34" s="15" t="str">
        <f>CONCATENATE(FieldWorksheet!J34,":",FieldWorksheet!K13,FieldWorksheet!L34)</f>
        <v>2:25PM</v>
      </c>
      <c r="K34" s="15" t="str">
        <f>FieldWorksheet!M34</f>
        <v>H2SO4</v>
      </c>
      <c r="L34" s="15" t="str">
        <f>FieldWorksheet!N34</f>
        <v>YES</v>
      </c>
      <c r="M34" s="15" t="str">
        <f>FieldWorksheet!O34</f>
        <v>NOx-N</v>
      </c>
      <c r="N34" s="30">
        <f>FieldWorksheet!P13</f>
        <v>11720</v>
      </c>
      <c r="O34" s="95" t="str">
        <f>FieldWorksheet!R18</f>
        <v>None</v>
      </c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259</v>
      </c>
      <c r="G35" s="23" t="str">
        <f>CONCATENATE("c",FieldWorksheet!G35)</f>
        <v>c112</v>
      </c>
      <c r="H35" s="23" t="str">
        <f>CONCATENATE("c",FieldWorksheet!H35)</f>
        <v>c3676</v>
      </c>
      <c r="I35" s="24">
        <f>FieldWorksheet!I35</f>
        <v>39671</v>
      </c>
      <c r="J35" s="23" t="str">
        <f>CONCATENATE(FieldWorksheet!J35,":",FieldWorksheet!K14,FieldWorksheet!L35)</f>
        <v>2:27PM</v>
      </c>
      <c r="K35" s="23" t="str">
        <f>FieldWorksheet!M35</f>
        <v>H2SO4</v>
      </c>
      <c r="L35" s="23" t="str">
        <f>FieldWorksheet!N35</f>
        <v>YES</v>
      </c>
      <c r="M35" s="23" t="str">
        <f>FieldWorksheet!O35</f>
        <v>NOx-N</v>
      </c>
      <c r="N35" s="23">
        <f>FieldWorksheet!P14</f>
        <v>15850</v>
      </c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</row>
    <row r="36" spans="1:28">
      <c r="A36" s="15">
        <f>FieldWorksheet!A36</f>
        <v>35</v>
      </c>
      <c r="B36" s="15" t="str">
        <f>FieldWorksheet!B36</f>
        <v>Citra, FL</v>
      </c>
      <c r="C36" s="15">
        <f>FieldWorksheet!C36</f>
        <v>3</v>
      </c>
      <c r="D36" s="15">
        <f>FieldWorksheet!D36</f>
        <v>3</v>
      </c>
      <c r="E36" s="15">
        <f>Table1[[#This Row],[Field ID (Plot)]]</f>
        <v>35</v>
      </c>
      <c r="F36" s="15">
        <f>FieldWorksheet!F36</f>
        <v>260</v>
      </c>
      <c r="G36" s="15" t="str">
        <f>CONCATENATE("c",FieldWorksheet!G36)</f>
        <v>c112</v>
      </c>
      <c r="H36" s="15" t="str">
        <f>CONCATENATE("c",FieldWorksheet!H36)</f>
        <v>c3677</v>
      </c>
      <c r="I36" s="17">
        <f>FieldWorksheet!I36</f>
        <v>39671</v>
      </c>
      <c r="J36" s="15" t="str">
        <f>CONCATENATE(FieldWorksheet!J36,":",FieldWorksheet!K15,FieldWorksheet!L36)</f>
        <v>2:39PM</v>
      </c>
      <c r="K36" s="15" t="str">
        <f>FieldWorksheet!M36</f>
        <v>H2SO4</v>
      </c>
      <c r="L36" s="15" t="str">
        <f>FieldWorksheet!N36</f>
        <v>YES</v>
      </c>
      <c r="M36" s="15" t="str">
        <f>FieldWorksheet!O36</f>
        <v>NOx-N</v>
      </c>
      <c r="N36" s="30">
        <f>FieldWorksheet!P15</f>
        <v>7145</v>
      </c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261</v>
      </c>
      <c r="G37" s="23" t="str">
        <f>CONCATENATE("c",FieldWorksheet!G37)</f>
        <v>c112</v>
      </c>
      <c r="H37" s="23" t="str">
        <f>CONCATENATE("c",FieldWorksheet!H37)</f>
        <v>c3678</v>
      </c>
      <c r="I37" s="24">
        <f>FieldWorksheet!I37</f>
        <v>39671</v>
      </c>
      <c r="J37" s="23" t="str">
        <f>CONCATENATE(FieldWorksheet!J37,":",FieldWorksheet!K16,FieldWorksheet!L37)</f>
        <v>2:36PM</v>
      </c>
      <c r="K37" s="23" t="str">
        <f>FieldWorksheet!M37</f>
        <v>H2SO4</v>
      </c>
      <c r="L37" s="23" t="str">
        <f>FieldWorksheet!N37</f>
        <v>YES</v>
      </c>
      <c r="M37" s="23" t="str">
        <f>FieldWorksheet!O37</f>
        <v>NOx-N</v>
      </c>
      <c r="N37" s="23">
        <f>FieldWorksheet!P16</f>
        <v>6180</v>
      </c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</row>
    <row r="38" spans="1:28">
      <c r="A38" s="15">
        <f>FieldWorksheet!A38</f>
        <v>37</v>
      </c>
      <c r="B38" s="15" t="str">
        <f>FieldWorksheet!B38</f>
        <v>Citra, FL</v>
      </c>
      <c r="C38" s="15">
        <f>FieldWorksheet!C38</f>
        <v>3</v>
      </c>
      <c r="D38" s="15">
        <f>FieldWorksheet!D38</f>
        <v>3</v>
      </c>
      <c r="E38" s="15">
        <f>Table1[[#This Row],[Field ID (Plot)]]</f>
        <v>37</v>
      </c>
      <c r="F38" s="15">
        <f>FieldWorksheet!F38</f>
        <v>262</v>
      </c>
      <c r="G38" s="15" t="str">
        <f>CONCATENATE("c",FieldWorksheet!G38)</f>
        <v>c112</v>
      </c>
      <c r="H38" s="15" t="str">
        <f>CONCATENATE("c",FieldWorksheet!H38)</f>
        <v>c3679</v>
      </c>
      <c r="I38" s="17">
        <f>FieldWorksheet!I38</f>
        <v>39671</v>
      </c>
      <c r="J38" s="15" t="str">
        <f>CONCATENATE(FieldWorksheet!J38,":",FieldWorksheet!K17,FieldWorksheet!L38)</f>
        <v>3:41PM</v>
      </c>
      <c r="K38" s="15" t="str">
        <f>FieldWorksheet!M38</f>
        <v>H2SO4</v>
      </c>
      <c r="L38" s="15" t="str">
        <f>FieldWorksheet!N38</f>
        <v>YES</v>
      </c>
      <c r="M38" s="15" t="str">
        <f>FieldWorksheet!O38</f>
        <v>NOx-N</v>
      </c>
      <c r="N38" s="30">
        <f>FieldWorksheet!P17</f>
        <v>5915</v>
      </c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263</v>
      </c>
      <c r="G39" s="23" t="str">
        <f>CONCATENATE("c",FieldWorksheet!G39)</f>
        <v>c112</v>
      </c>
      <c r="H39" s="23" t="str">
        <f>CONCATENATE("c",FieldWorksheet!H39)</f>
        <v>c3680</v>
      </c>
      <c r="I39" s="24">
        <f>FieldWorksheet!I39</f>
        <v>39671</v>
      </c>
      <c r="J39" s="23" t="str">
        <f>CONCATENATE(FieldWorksheet!J39,":",FieldWorksheet!K18,FieldWorksheet!L39)</f>
        <v>3:54PM</v>
      </c>
      <c r="K39" s="23" t="str">
        <f>FieldWorksheet!M39</f>
        <v>H2SO4</v>
      </c>
      <c r="L39" s="23" t="str">
        <f>FieldWorksheet!N39</f>
        <v>YES</v>
      </c>
      <c r="M39" s="23" t="str">
        <f>FieldWorksheet!O39</f>
        <v>NOx-N</v>
      </c>
      <c r="N39" s="23">
        <f>FieldWorksheet!P18</f>
        <v>3780</v>
      </c>
      <c r="O39" s="95"/>
      <c r="P39" s="95"/>
      <c r="Q39" s="95"/>
      <c r="R39" s="95"/>
      <c r="S39" s="95"/>
      <c r="T39" s="95"/>
      <c r="U39" s="95"/>
      <c r="V39" s="95"/>
      <c r="W39" s="96"/>
      <c r="X39" s="96"/>
      <c r="Y39" s="96"/>
      <c r="Z39" s="96"/>
      <c r="AA39" s="96"/>
      <c r="AB39" s="96"/>
    </row>
    <row r="40" spans="1:28">
      <c r="A40" s="15">
        <f>FieldWorksheet!A40</f>
        <v>39</v>
      </c>
      <c r="B40" s="15" t="str">
        <f>FieldWorksheet!B40</f>
        <v>Citra, FL</v>
      </c>
      <c r="C40" s="15">
        <f>FieldWorksheet!C40</f>
        <v>3</v>
      </c>
      <c r="D40" s="15">
        <f>FieldWorksheet!D40</f>
        <v>3</v>
      </c>
      <c r="E40" s="15">
        <f>Table1[[#This Row],[Field ID (Plot)]]</f>
        <v>39</v>
      </c>
      <c r="F40" s="15">
        <f>FieldWorksheet!F40</f>
        <v>264</v>
      </c>
      <c r="G40" s="15" t="str">
        <f>CONCATENATE("c",FieldWorksheet!G40)</f>
        <v>c112</v>
      </c>
      <c r="H40" s="15" t="str">
        <f>CONCATENATE("c",FieldWorksheet!H40)</f>
        <v>c3681</v>
      </c>
      <c r="I40" s="17">
        <f>FieldWorksheet!I40</f>
        <v>39671</v>
      </c>
      <c r="J40" s="15" t="str">
        <f>CONCATENATE(FieldWorksheet!J40,":",FieldWorksheet!K19,FieldWorksheet!L40)</f>
        <v>3:59PM</v>
      </c>
      <c r="K40" s="15" t="str">
        <f>FieldWorksheet!M40</f>
        <v>H2SO4</v>
      </c>
      <c r="L40" s="15" t="str">
        <f>FieldWorksheet!N40</f>
        <v>YES</v>
      </c>
      <c r="M40" s="15" t="str">
        <f>FieldWorksheet!O40</f>
        <v>NOx-N</v>
      </c>
      <c r="N40" s="30">
        <f>FieldWorksheet!P19</f>
        <v>7980</v>
      </c>
      <c r="O40" s="65" t="s">
        <v>60</v>
      </c>
      <c r="P40" s="65"/>
      <c r="Q40" s="65"/>
      <c r="R40" s="65"/>
      <c r="S40" s="65"/>
      <c r="T40" s="65"/>
      <c r="U40" s="65"/>
      <c r="V40" s="66"/>
      <c r="W40" s="67" t="s">
        <v>46</v>
      </c>
      <c r="X40" s="68"/>
      <c r="Y40" s="68"/>
      <c r="Z40" s="68"/>
      <c r="AA40" s="68"/>
      <c r="AB40" s="69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265</v>
      </c>
      <c r="G41" s="23" t="str">
        <f>CONCATENATE("c",FieldWorksheet!G41)</f>
        <v>c112</v>
      </c>
      <c r="H41" s="23" t="str">
        <f>CONCATENATE("c",FieldWorksheet!H41)</f>
        <v>c3682</v>
      </c>
      <c r="I41" s="24">
        <f>FieldWorksheet!I41</f>
        <v>39671</v>
      </c>
      <c r="J41" s="23" t="str">
        <f>CONCATENATE(FieldWorksheet!J41,":",FieldWorksheet!K20,FieldWorksheet!L41)</f>
        <v>3:02PM</v>
      </c>
      <c r="K41" s="23" t="str">
        <f>FieldWorksheet!M41</f>
        <v>H2SO4</v>
      </c>
      <c r="L41" s="23" t="str">
        <f>FieldWorksheet!N41</f>
        <v>YES</v>
      </c>
      <c r="M41" s="23" t="str">
        <f>FieldWorksheet!O41</f>
        <v>NOx-N</v>
      </c>
      <c r="N41" s="23">
        <f>FieldWorksheet!P20</f>
        <v>7210</v>
      </c>
      <c r="O41" s="65"/>
      <c r="P41" s="65"/>
      <c r="Q41" s="65"/>
      <c r="R41" s="65"/>
      <c r="S41" s="65"/>
      <c r="T41" s="65"/>
      <c r="U41" s="65"/>
      <c r="V41" s="66"/>
      <c r="W41" s="70" t="s">
        <v>47</v>
      </c>
      <c r="X41" s="71"/>
      <c r="Y41" s="71"/>
      <c r="Z41" s="71"/>
      <c r="AA41" s="71"/>
      <c r="AB41" s="72"/>
    </row>
    <row r="42" spans="1:28">
      <c r="A42" s="15">
        <f>FieldWorksheet!A42</f>
        <v>41</v>
      </c>
      <c r="B42" s="15" t="str">
        <f>FieldWorksheet!B42</f>
        <v>Citra, FL</v>
      </c>
      <c r="C42" s="15">
        <f>FieldWorksheet!C42</f>
        <v>3</v>
      </c>
      <c r="D42" s="15">
        <f>FieldWorksheet!D42</f>
        <v>3</v>
      </c>
      <c r="E42" s="15">
        <f>Table1[[#This Row],[Field ID (Plot)]]</f>
        <v>41</v>
      </c>
      <c r="F42" s="15">
        <f>FieldWorksheet!F42</f>
        <v>266</v>
      </c>
      <c r="G42" s="15" t="str">
        <f>CONCATENATE("c",FieldWorksheet!G42)</f>
        <v>c112</v>
      </c>
      <c r="H42" s="15" t="str">
        <f>CONCATENATE("c",FieldWorksheet!H42)</f>
        <v>c3683</v>
      </c>
      <c r="I42" s="17">
        <f>FieldWorksheet!I42</f>
        <v>39671</v>
      </c>
      <c r="J42" s="15" t="str">
        <f>CONCATENATE(FieldWorksheet!J42,":",FieldWorksheet!K21,FieldWorksheet!L42)</f>
        <v>3:05PM</v>
      </c>
      <c r="K42" s="15" t="str">
        <f>FieldWorksheet!M42</f>
        <v>H2SO4</v>
      </c>
      <c r="L42" s="15" t="str">
        <f>FieldWorksheet!N42</f>
        <v>YES</v>
      </c>
      <c r="M42" s="15" t="str">
        <f>FieldWorksheet!O42</f>
        <v>NOx-N</v>
      </c>
      <c r="N42" s="30">
        <f>FieldWorksheet!P21</f>
        <v>4935</v>
      </c>
      <c r="O42" s="65"/>
      <c r="P42" s="65"/>
      <c r="Q42" s="65"/>
      <c r="R42" s="65"/>
      <c r="S42" s="65"/>
      <c r="T42" s="65"/>
      <c r="U42" s="65"/>
      <c r="V42" s="66"/>
      <c r="W42" s="70" t="s">
        <v>48</v>
      </c>
      <c r="X42" s="71"/>
      <c r="Y42" s="71"/>
      <c r="Z42" s="71"/>
      <c r="AA42" s="71"/>
      <c r="AB42" s="72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267</v>
      </c>
      <c r="G43" s="23" t="str">
        <f>CONCATENATE("c",FieldWorksheet!G43)</f>
        <v>c112</v>
      </c>
      <c r="H43" s="23" t="str">
        <f>CONCATENATE("c",FieldWorksheet!H43)</f>
        <v>c3684</v>
      </c>
      <c r="I43" s="24">
        <f>FieldWorksheet!I43</f>
        <v>39671</v>
      </c>
      <c r="J43" s="23" t="str">
        <f>CONCATENATE(FieldWorksheet!J43,":",FieldWorksheet!K22,FieldWorksheet!L43)</f>
        <v>3:15PM</v>
      </c>
      <c r="K43" s="23" t="str">
        <f>FieldWorksheet!M43</f>
        <v>H2SO4</v>
      </c>
      <c r="L43" s="23" t="str">
        <f>FieldWorksheet!N43</f>
        <v>YES</v>
      </c>
      <c r="M43" s="23" t="str">
        <f>FieldWorksheet!O43</f>
        <v>NOx-N</v>
      </c>
      <c r="N43" s="23">
        <f>FieldWorksheet!P22</f>
        <v>7390</v>
      </c>
      <c r="O43" s="65"/>
      <c r="P43" s="65"/>
      <c r="Q43" s="65"/>
      <c r="R43" s="65"/>
      <c r="S43" s="65"/>
      <c r="T43" s="65"/>
      <c r="U43" s="65"/>
      <c r="V43" s="66"/>
      <c r="W43" s="70" t="s">
        <v>55</v>
      </c>
      <c r="X43" s="71"/>
      <c r="Y43" s="71"/>
      <c r="Z43" s="71"/>
      <c r="AA43" s="71"/>
      <c r="AB43" s="72"/>
    </row>
    <row r="44" spans="1:28">
      <c r="A44" s="15">
        <f>FieldWorksheet!A44</f>
        <v>43</v>
      </c>
      <c r="B44" s="15" t="str">
        <f>FieldWorksheet!B44</f>
        <v>Citra, FL</v>
      </c>
      <c r="C44" s="15">
        <f>FieldWorksheet!C44</f>
        <v>3</v>
      </c>
      <c r="D44" s="15">
        <f>FieldWorksheet!D44</f>
        <v>3</v>
      </c>
      <c r="E44" s="15">
        <f>Table1[[#This Row],[Field ID (Plot)]]</f>
        <v>43</v>
      </c>
      <c r="F44" s="15">
        <f>FieldWorksheet!F44</f>
        <v>268</v>
      </c>
      <c r="G44" s="15" t="str">
        <f>CONCATENATE("c",FieldWorksheet!G44)</f>
        <v>c112</v>
      </c>
      <c r="H44" s="15" t="str">
        <f>CONCATENATE("c",FieldWorksheet!H44)</f>
        <v>c3685</v>
      </c>
      <c r="I44" s="17">
        <f>FieldWorksheet!I44</f>
        <v>39671</v>
      </c>
      <c r="J44" s="15" t="str">
        <f>CONCATENATE(FieldWorksheet!J44,":",FieldWorksheet!K23,FieldWorksheet!L44)</f>
        <v>3:25PM</v>
      </c>
      <c r="K44" s="15" t="str">
        <f>FieldWorksheet!M44</f>
        <v>H2SO4</v>
      </c>
      <c r="L44" s="15" t="str">
        <f>FieldWorksheet!N44</f>
        <v>YES</v>
      </c>
      <c r="M44" s="15" t="str">
        <f>FieldWorksheet!O44</f>
        <v>NOx-N</v>
      </c>
      <c r="N44" s="30">
        <f>FieldWorksheet!P23</f>
        <v>6140</v>
      </c>
      <c r="O44" s="65"/>
      <c r="P44" s="65"/>
      <c r="Q44" s="65"/>
      <c r="R44" s="65"/>
      <c r="S44" s="65"/>
      <c r="T44" s="65"/>
      <c r="U44" s="65"/>
      <c r="V44" s="66"/>
      <c r="W44" s="70" t="s">
        <v>49</v>
      </c>
      <c r="X44" s="71"/>
      <c r="Y44" s="71"/>
      <c r="Z44" s="71"/>
      <c r="AA44" s="71"/>
      <c r="AB44" s="72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269</v>
      </c>
      <c r="G45" s="23" t="str">
        <f>CONCATENATE("c",FieldWorksheet!G45)</f>
        <v>c112</v>
      </c>
      <c r="H45" s="23" t="str">
        <f>CONCATENATE("c",FieldWorksheet!H45)</f>
        <v>c3686</v>
      </c>
      <c r="I45" s="24">
        <f>FieldWorksheet!I45</f>
        <v>39671</v>
      </c>
      <c r="J45" s="23" t="str">
        <f>CONCATENATE(FieldWorksheet!J45,":",FieldWorksheet!K24,FieldWorksheet!L45)</f>
        <v>3:38PM</v>
      </c>
      <c r="K45" s="23" t="str">
        <f>FieldWorksheet!M45</f>
        <v>H2SO4</v>
      </c>
      <c r="L45" s="23" t="str">
        <f>FieldWorksheet!N45</f>
        <v>YES</v>
      </c>
      <c r="M45" s="23" t="str">
        <f>FieldWorksheet!O45</f>
        <v>NOx-N</v>
      </c>
      <c r="N45" s="23">
        <f>FieldWorksheet!P24</f>
        <v>5760</v>
      </c>
      <c r="O45" s="65"/>
      <c r="P45" s="65"/>
      <c r="Q45" s="65"/>
      <c r="R45" s="65"/>
      <c r="S45" s="65"/>
      <c r="T45" s="65"/>
      <c r="U45" s="65"/>
      <c r="V45" s="66"/>
      <c r="W45" s="70" t="s">
        <v>50</v>
      </c>
      <c r="X45" s="71"/>
      <c r="Y45" s="71"/>
      <c r="Z45" s="71"/>
      <c r="AA45" s="71"/>
      <c r="AB45" s="72"/>
    </row>
    <row r="46" spans="1:28">
      <c r="A46" s="15">
        <f>FieldWorksheet!A46</f>
        <v>45</v>
      </c>
      <c r="B46" s="15" t="str">
        <f>FieldWorksheet!B46</f>
        <v>Citra, FL</v>
      </c>
      <c r="C46" s="15">
        <f>FieldWorksheet!C46</f>
        <v>3</v>
      </c>
      <c r="D46" s="15">
        <f>FieldWorksheet!D46</f>
        <v>3</v>
      </c>
      <c r="E46" s="15">
        <f>Table1[[#This Row],[Field ID (Plot)]]</f>
        <v>45</v>
      </c>
      <c r="F46" s="15">
        <f>FieldWorksheet!F46</f>
        <v>270</v>
      </c>
      <c r="G46" s="15" t="str">
        <f>CONCATENATE("c",FieldWorksheet!G46)</f>
        <v>c112</v>
      </c>
      <c r="H46" s="15" t="str">
        <f>CONCATENATE("c",FieldWorksheet!H46)</f>
        <v>c3687</v>
      </c>
      <c r="I46" s="17">
        <f>FieldWorksheet!I46</f>
        <v>39671</v>
      </c>
      <c r="J46" s="15" t="str">
        <f>CONCATENATE(FieldWorksheet!J46,":",FieldWorksheet!K25,FieldWorksheet!L46)</f>
        <v>3:40PM</v>
      </c>
      <c r="K46" s="15" t="str">
        <f>FieldWorksheet!M46</f>
        <v>H2SO4</v>
      </c>
      <c r="L46" s="15" t="str">
        <f>FieldWorksheet!N46</f>
        <v>YES</v>
      </c>
      <c r="M46" s="15" t="str">
        <f>FieldWorksheet!O46</f>
        <v>NOx-N</v>
      </c>
      <c r="N46" s="30">
        <f>FieldWorksheet!P25</f>
        <v>7875</v>
      </c>
      <c r="O46" s="65"/>
      <c r="P46" s="65"/>
      <c r="Q46" s="65"/>
      <c r="R46" s="65"/>
      <c r="S46" s="65"/>
      <c r="T46" s="65"/>
      <c r="U46" s="65"/>
      <c r="V46" s="66"/>
      <c r="W46" s="70" t="s">
        <v>51</v>
      </c>
      <c r="X46" s="71"/>
      <c r="Y46" s="71"/>
      <c r="Z46" s="71"/>
      <c r="AA46" s="71"/>
      <c r="AB46" s="72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271</v>
      </c>
      <c r="G47" s="23" t="str">
        <f>CONCATENATE("c",FieldWorksheet!G47)</f>
        <v>c112</v>
      </c>
      <c r="H47" s="23" t="str">
        <f>CONCATENATE("c",FieldWorksheet!H47)</f>
        <v>c3688</v>
      </c>
      <c r="I47" s="24">
        <f>FieldWorksheet!I47</f>
        <v>39671</v>
      </c>
      <c r="J47" s="23" t="str">
        <f>CONCATENATE(FieldWorksheet!J47,":",FieldWorksheet!K26,FieldWorksheet!L47)</f>
        <v>4:46PM</v>
      </c>
      <c r="K47" s="23" t="str">
        <f>FieldWorksheet!M47</f>
        <v>H2SO4</v>
      </c>
      <c r="L47" s="23" t="str">
        <f>FieldWorksheet!N47</f>
        <v>YES</v>
      </c>
      <c r="M47" s="23" t="str">
        <f>FieldWorksheet!O47</f>
        <v>NOx-N</v>
      </c>
      <c r="N47" s="23">
        <f>FieldWorksheet!P26</f>
        <v>2700</v>
      </c>
      <c r="O47" s="65"/>
      <c r="P47" s="65"/>
      <c r="Q47" s="65"/>
      <c r="R47" s="65"/>
      <c r="S47" s="65"/>
      <c r="T47" s="65"/>
      <c r="U47" s="65"/>
      <c r="V47" s="66"/>
      <c r="W47" s="70" t="s">
        <v>52</v>
      </c>
      <c r="X47" s="71"/>
      <c r="Y47" s="71"/>
      <c r="Z47" s="71"/>
      <c r="AA47" s="71"/>
      <c r="AB47" s="72"/>
    </row>
    <row r="48" spans="1:28">
      <c r="A48" s="15">
        <f>FieldWorksheet!A48</f>
        <v>47</v>
      </c>
      <c r="B48" s="15" t="str">
        <f>FieldWorksheet!B48</f>
        <v>Citra, FL</v>
      </c>
      <c r="C48" s="15">
        <f>FieldWorksheet!C48</f>
        <v>3</v>
      </c>
      <c r="D48" s="15">
        <f>FieldWorksheet!D48</f>
        <v>3</v>
      </c>
      <c r="E48" s="15">
        <f>Table1[[#This Row],[Field ID (Plot)]]</f>
        <v>47</v>
      </c>
      <c r="F48" s="15">
        <f>FieldWorksheet!F48</f>
        <v>272</v>
      </c>
      <c r="G48" s="15" t="str">
        <f>CONCATENATE("c",FieldWorksheet!G48)</f>
        <v>c112</v>
      </c>
      <c r="H48" s="15" t="str">
        <f>CONCATENATE("c",FieldWorksheet!H48)</f>
        <v>c3689</v>
      </c>
      <c r="I48" s="17">
        <f>FieldWorksheet!I48</f>
        <v>39671</v>
      </c>
      <c r="J48" s="15" t="str">
        <f>CONCATENATE(FieldWorksheet!J48,":",FieldWorksheet!K27,FieldWorksheet!L48)</f>
        <v>4:54PM</v>
      </c>
      <c r="K48" s="15" t="str">
        <f>FieldWorksheet!M48</f>
        <v>H2SO4</v>
      </c>
      <c r="L48" s="15" t="str">
        <f>FieldWorksheet!N48</f>
        <v>YES</v>
      </c>
      <c r="M48" s="15" t="str">
        <f>FieldWorksheet!O48</f>
        <v>NOx-N</v>
      </c>
      <c r="N48" s="30">
        <f>FieldWorksheet!P27</f>
        <v>9060</v>
      </c>
      <c r="O48" s="65"/>
      <c r="P48" s="65"/>
      <c r="Q48" s="65"/>
      <c r="R48" s="65"/>
      <c r="S48" s="65"/>
      <c r="T48" s="65"/>
      <c r="U48" s="65"/>
      <c r="V48" s="66"/>
      <c r="W48" s="70" t="s">
        <v>53</v>
      </c>
      <c r="X48" s="71"/>
      <c r="Y48" s="71"/>
      <c r="Z48" s="71"/>
      <c r="AA48" s="71"/>
      <c r="AB48" s="72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273</v>
      </c>
      <c r="G49" s="23" t="str">
        <f>CONCATENATE("c",FieldWorksheet!G49)</f>
        <v>c112</v>
      </c>
      <c r="H49" s="23" t="str">
        <f>CONCATENATE("c",FieldWorksheet!H49)</f>
        <v>c3690</v>
      </c>
      <c r="I49" s="24">
        <f>FieldWorksheet!I49</f>
        <v>39671</v>
      </c>
      <c r="J49" s="23" t="str">
        <f>CONCATENATE(FieldWorksheet!J49,":",FieldWorksheet!K28,FieldWorksheet!L49)</f>
        <v>4:02PM</v>
      </c>
      <c r="K49" s="23" t="str">
        <f>FieldWorksheet!M49</f>
        <v>H2SO4</v>
      </c>
      <c r="L49" s="23" t="str">
        <f>FieldWorksheet!N49</f>
        <v>YES</v>
      </c>
      <c r="M49" s="23" t="str">
        <f>FieldWorksheet!O49</f>
        <v>NOx-N</v>
      </c>
      <c r="N49" s="23">
        <f>FieldWorksheet!P28</f>
        <v>6040</v>
      </c>
      <c r="O49" s="65"/>
      <c r="P49" s="65"/>
      <c r="Q49" s="65"/>
      <c r="R49" s="65"/>
      <c r="S49" s="65"/>
      <c r="T49" s="65"/>
      <c r="U49" s="65"/>
      <c r="V49" s="66"/>
      <c r="W49" s="70" t="s">
        <v>54</v>
      </c>
      <c r="X49" s="71"/>
      <c r="Y49" s="71"/>
      <c r="Z49" s="71"/>
      <c r="AA49" s="71"/>
      <c r="AB49" s="72"/>
    </row>
    <row r="50" spans="1:28">
      <c r="A50" s="15">
        <f>FieldWorksheet!A50</f>
        <v>49</v>
      </c>
      <c r="B50" s="15" t="str">
        <f>FieldWorksheet!B50</f>
        <v>Citra, FL</v>
      </c>
      <c r="C50" s="15">
        <f>FieldWorksheet!C50</f>
        <v>3</v>
      </c>
      <c r="D50" s="15">
        <f>FieldWorksheet!D50</f>
        <v>4</v>
      </c>
      <c r="E50" s="15">
        <f>Table1[[#This Row],[Field ID (Plot)]]</f>
        <v>49</v>
      </c>
      <c r="F50" s="15">
        <f>FieldWorksheet!F50</f>
        <v>274</v>
      </c>
      <c r="G50" s="15" t="str">
        <f>CONCATENATE("c",FieldWorksheet!G50)</f>
        <v>c112</v>
      </c>
      <c r="H50" s="15" t="str">
        <f>CONCATENATE("c",FieldWorksheet!H50)</f>
        <v>c3691</v>
      </c>
      <c r="I50" s="17">
        <f>FieldWorksheet!I50</f>
        <v>39671</v>
      </c>
      <c r="J50" s="15" t="str">
        <f>CONCATENATE(FieldWorksheet!J50,":",FieldWorksheet!K29,FieldWorksheet!L50)</f>
        <v>4:05PM</v>
      </c>
      <c r="K50" s="15" t="str">
        <f>FieldWorksheet!M50</f>
        <v>H2SO4</v>
      </c>
      <c r="L50" s="15" t="str">
        <f>FieldWorksheet!N50</f>
        <v>YES</v>
      </c>
      <c r="M50" s="15" t="str">
        <f>FieldWorksheet!O50</f>
        <v>NOx-N</v>
      </c>
      <c r="N50" s="30">
        <f>FieldWorksheet!P29</f>
        <v>10080</v>
      </c>
      <c r="O50" s="65"/>
      <c r="P50" s="65"/>
      <c r="Q50" s="65"/>
      <c r="R50" s="65"/>
      <c r="S50" s="65"/>
      <c r="T50" s="65"/>
      <c r="U50" s="65"/>
      <c r="V50" s="66"/>
      <c r="W50" s="76" t="s">
        <v>56</v>
      </c>
      <c r="X50" s="77"/>
      <c r="Y50" s="77"/>
      <c r="Z50" s="77"/>
      <c r="AA50" s="77"/>
      <c r="AB50" s="78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275</v>
      </c>
      <c r="G51" s="23" t="str">
        <f>CONCATENATE("c",FieldWorksheet!G51)</f>
        <v>c112</v>
      </c>
      <c r="H51" s="23" t="str">
        <f>CONCATENATE("c",FieldWorksheet!H51)</f>
        <v>c3692</v>
      </c>
      <c r="I51" s="24">
        <f>FieldWorksheet!I51</f>
        <v>39671</v>
      </c>
      <c r="J51" s="23" t="str">
        <f>CONCATENATE(FieldWorksheet!J51,":",FieldWorksheet!K30,FieldWorksheet!L51)</f>
        <v>4:12PM</v>
      </c>
      <c r="K51" s="23" t="str">
        <f>FieldWorksheet!M51</f>
        <v>H2SO4</v>
      </c>
      <c r="L51" s="23" t="str">
        <f>FieldWorksheet!N51</f>
        <v>YES</v>
      </c>
      <c r="M51" s="23" t="str">
        <f>FieldWorksheet!O51</f>
        <v>NOx-N</v>
      </c>
      <c r="N51" s="23">
        <f>FieldWorksheet!P30</f>
        <v>14885</v>
      </c>
      <c r="O51" s="65"/>
      <c r="P51" s="65"/>
      <c r="Q51" s="65"/>
      <c r="R51" s="65"/>
      <c r="S51" s="65"/>
      <c r="T51" s="65"/>
      <c r="U51" s="65"/>
      <c r="V51" s="66"/>
      <c r="W51" s="58" t="s">
        <v>57</v>
      </c>
      <c r="X51" s="59"/>
      <c r="Y51" s="59"/>
      <c r="Z51" s="59"/>
      <c r="AA51" s="59"/>
      <c r="AB51" s="60"/>
    </row>
    <row r="52" spans="1:28">
      <c r="A52" s="15">
        <f>FieldWorksheet!A52</f>
        <v>51</v>
      </c>
      <c r="B52" s="15" t="str">
        <f>FieldWorksheet!B52</f>
        <v>Citra, FL</v>
      </c>
      <c r="C52" s="15">
        <f>FieldWorksheet!C52</f>
        <v>3</v>
      </c>
      <c r="D52" s="15">
        <f>FieldWorksheet!D52</f>
        <v>4</v>
      </c>
      <c r="E52" s="15">
        <f>Table1[[#This Row],[Field ID (Plot)]]</f>
        <v>51</v>
      </c>
      <c r="F52" s="15">
        <f>FieldWorksheet!F52</f>
        <v>276</v>
      </c>
      <c r="G52" s="15" t="str">
        <f>CONCATENATE("c",FieldWorksheet!G52)</f>
        <v>c112</v>
      </c>
      <c r="H52" s="15" t="str">
        <f>CONCATENATE("c",FieldWorksheet!H52)</f>
        <v>c3693</v>
      </c>
      <c r="I52" s="17">
        <f>FieldWorksheet!I52</f>
        <v>39671</v>
      </c>
      <c r="J52" s="15" t="str">
        <f>CONCATENATE(FieldWorksheet!J52,":",FieldWorksheet!K31,FieldWorksheet!L52)</f>
        <v>4:15PM</v>
      </c>
      <c r="K52" s="15" t="str">
        <f>FieldWorksheet!M52</f>
        <v>H2SO4</v>
      </c>
      <c r="L52" s="15" t="str">
        <f>FieldWorksheet!N52</f>
        <v>YES</v>
      </c>
      <c r="M52" s="15" t="str">
        <f>FieldWorksheet!O52</f>
        <v>NOx-N</v>
      </c>
      <c r="N52" s="30">
        <f>FieldWorksheet!P31</f>
        <v>11325</v>
      </c>
      <c r="O52" s="65"/>
      <c r="P52" s="65"/>
      <c r="Q52" s="65"/>
      <c r="R52" s="65"/>
      <c r="S52" s="65"/>
      <c r="T52" s="65"/>
      <c r="U52" s="65"/>
      <c r="V52" s="66"/>
      <c r="W52" s="58" t="s">
        <v>58</v>
      </c>
      <c r="X52" s="59"/>
      <c r="Y52" s="59"/>
      <c r="Z52" s="59"/>
      <c r="AA52" s="59"/>
      <c r="AB52" s="60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277</v>
      </c>
      <c r="G53" s="23" t="str">
        <f>CONCATENATE("c",FieldWorksheet!G53)</f>
        <v>c112</v>
      </c>
      <c r="H53" s="23" t="str">
        <f>CONCATENATE("c",FieldWorksheet!H53)</f>
        <v>c3694</v>
      </c>
      <c r="I53" s="24">
        <f>FieldWorksheet!I53</f>
        <v>39671</v>
      </c>
      <c r="J53" s="23" t="str">
        <f>CONCATENATE(FieldWorksheet!J53,":",FieldWorksheet!K32,FieldWorksheet!L53)</f>
        <v>4:17PM</v>
      </c>
      <c r="K53" s="23" t="str">
        <f>FieldWorksheet!M53</f>
        <v>H2SO4</v>
      </c>
      <c r="L53" s="23" t="str">
        <f>FieldWorksheet!N53</f>
        <v>YES</v>
      </c>
      <c r="M53" s="23" t="str">
        <f>FieldWorksheet!O53</f>
        <v>NOx-N</v>
      </c>
      <c r="N53" s="23">
        <f>FieldWorksheet!P32</f>
        <v>1025</v>
      </c>
      <c r="O53" s="65"/>
      <c r="P53" s="65"/>
      <c r="Q53" s="65"/>
      <c r="R53" s="65"/>
      <c r="S53" s="65"/>
      <c r="T53" s="65"/>
      <c r="U53" s="65"/>
      <c r="V53" s="66"/>
      <c r="W53" s="73" t="s">
        <v>59</v>
      </c>
      <c r="X53" s="74"/>
      <c r="Y53" s="74"/>
      <c r="Z53" s="74"/>
      <c r="AA53" s="74"/>
      <c r="AB53" s="75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M40" sqref="M40:R41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34" t="s">
        <v>10</v>
      </c>
      <c r="B1" s="34" t="s">
        <v>71</v>
      </c>
      <c r="C1" s="35" t="s">
        <v>72</v>
      </c>
      <c r="D1" s="35" t="s">
        <v>3</v>
      </c>
      <c r="E1" s="35" t="s">
        <v>4</v>
      </c>
      <c r="F1" s="35" t="s">
        <v>5</v>
      </c>
      <c r="G1" s="34" t="s">
        <v>63</v>
      </c>
      <c r="H1" s="34" t="s">
        <v>70</v>
      </c>
      <c r="I1" s="34" t="s">
        <v>69</v>
      </c>
      <c r="J1" s="34" t="s">
        <v>10</v>
      </c>
      <c r="K1" s="34" t="s">
        <v>71</v>
      </c>
      <c r="L1" s="35" t="s">
        <v>72</v>
      </c>
      <c r="M1" s="35" t="s">
        <v>3</v>
      </c>
      <c r="N1" s="35" t="s">
        <v>4</v>
      </c>
      <c r="O1" s="35" t="s">
        <v>5</v>
      </c>
      <c r="P1" s="34" t="s">
        <v>63</v>
      </c>
      <c r="Q1" s="34" t="s">
        <v>70</v>
      </c>
      <c r="R1" s="34" t="s">
        <v>69</v>
      </c>
    </row>
    <row r="2" spans="1:18">
      <c r="A2" s="15">
        <v>1</v>
      </c>
      <c r="B2" s="15" t="s">
        <v>28</v>
      </c>
      <c r="C2" s="15">
        <v>3</v>
      </c>
      <c r="D2" s="16">
        <f>Table1[[#This Row],[Sample ID]]</f>
        <v>226</v>
      </c>
      <c r="E2" s="16" t="str">
        <f>ElectronicCopy!G2</f>
        <v>c112</v>
      </c>
      <c r="F2" s="16" t="str">
        <f>ElectronicCopy!H2</f>
        <v>c3643</v>
      </c>
      <c r="G2" s="17">
        <f>Table1[[#This Row],[Sample Date]]</f>
        <v>39671</v>
      </c>
      <c r="H2" s="16" t="e">
        <f>ElectronicCopy!J2</f>
        <v>#REF!</v>
      </c>
      <c r="I2" s="15"/>
      <c r="J2" s="15">
        <f>A54+1</f>
        <v>54</v>
      </c>
      <c r="K2" s="15" t="s">
        <v>28</v>
      </c>
      <c r="L2" s="15">
        <f>Table3[[#This Row],[Project Code]]</f>
        <v>3</v>
      </c>
      <c r="M2" s="16">
        <f>FieldWorksheet!F55</f>
        <v>279</v>
      </c>
      <c r="N2" s="16" t="str">
        <f>ElectronicCopy!U3</f>
        <v>c112</v>
      </c>
      <c r="O2" s="16" t="str">
        <f>ElectronicCopy!V3</f>
        <v>c3696</v>
      </c>
      <c r="P2" s="17">
        <f>FieldWorksheet!I55</f>
        <v>39671</v>
      </c>
      <c r="Q2" s="16" t="str">
        <f>ElectronicCopy!X3</f>
        <v>4:37PM</v>
      </c>
      <c r="R2" s="15"/>
    </row>
    <row r="3" spans="1:18">
      <c r="A3" s="15">
        <v>2</v>
      </c>
      <c r="B3" s="15" t="s">
        <v>28</v>
      </c>
      <c r="C3" s="15">
        <f>C2</f>
        <v>3</v>
      </c>
      <c r="D3" s="16">
        <f>Table1[[#This Row],[Sample ID]]</f>
        <v>227</v>
      </c>
      <c r="E3" s="16" t="str">
        <f>ElectronicCopy!G3</f>
        <v>c112</v>
      </c>
      <c r="F3" s="16" t="str">
        <f>ElectronicCopy!H3</f>
        <v>c3644</v>
      </c>
      <c r="G3" s="17">
        <f>Table1[[#This Row],[Sample Date]]</f>
        <v>39671</v>
      </c>
      <c r="H3" s="16" t="e">
        <f>ElectronicCopy!J3</f>
        <v>#REF!</v>
      </c>
      <c r="I3" s="15"/>
      <c r="J3" s="15">
        <v>55</v>
      </c>
      <c r="K3" s="15" t="s">
        <v>28</v>
      </c>
      <c r="L3" s="15">
        <f>Table3[[#This Row],[Project Code]]</f>
        <v>3</v>
      </c>
      <c r="M3" s="16">
        <f>FieldWorksheet!F56</f>
        <v>280</v>
      </c>
      <c r="N3" s="16" t="str">
        <f>ElectronicCopy!U4</f>
        <v>c112</v>
      </c>
      <c r="O3" s="16" t="str">
        <f>ElectronicCopy!V4</f>
        <v>c3697</v>
      </c>
      <c r="P3" s="17">
        <f>FieldWorksheet!I56</f>
        <v>39671</v>
      </c>
      <c r="Q3" s="16" t="str">
        <f>ElectronicCopy!X4</f>
        <v>4:50PM</v>
      </c>
      <c r="R3" s="15"/>
    </row>
    <row r="4" spans="1:18">
      <c r="A4" s="15">
        <v>3</v>
      </c>
      <c r="B4" s="15" t="s">
        <v>28</v>
      </c>
      <c r="C4" s="15">
        <f t="shared" ref="C4:C54" si="0">C3</f>
        <v>3</v>
      </c>
      <c r="D4" s="16">
        <f>Table1[[#This Row],[Sample ID]]</f>
        <v>228</v>
      </c>
      <c r="E4" s="16" t="str">
        <f>ElectronicCopy!G4</f>
        <v>c112</v>
      </c>
      <c r="F4" s="16" t="str">
        <f>ElectronicCopy!H4</f>
        <v>c3645</v>
      </c>
      <c r="G4" s="17">
        <f>Table1[[#This Row],[Sample Date]]</f>
        <v>39671</v>
      </c>
      <c r="H4" s="16" t="e">
        <f>ElectronicCopy!J4</f>
        <v>#REF!</v>
      </c>
      <c r="I4" s="15"/>
      <c r="J4" s="15">
        <v>56</v>
      </c>
      <c r="K4" s="15" t="s">
        <v>28</v>
      </c>
      <c r="L4" s="15">
        <f>Table3[[#This Row],[Project Code]]</f>
        <v>3</v>
      </c>
      <c r="M4" s="16">
        <f>FieldWorksheet!F57</f>
        <v>281</v>
      </c>
      <c r="N4" s="16" t="str">
        <f>ElectronicCopy!U5</f>
        <v>c112</v>
      </c>
      <c r="O4" s="16" t="str">
        <f>ElectronicCopy!V5</f>
        <v>c3698</v>
      </c>
      <c r="P4" s="17">
        <f>FieldWorksheet!I57</f>
        <v>39671</v>
      </c>
      <c r="Q4" s="16" t="str">
        <f>ElectronicCopy!X5</f>
        <v>5:47PM</v>
      </c>
      <c r="R4" s="15"/>
    </row>
    <row r="5" spans="1:18">
      <c r="A5" s="15">
        <v>4</v>
      </c>
      <c r="B5" s="15" t="s">
        <v>28</v>
      </c>
      <c r="C5" s="15">
        <f t="shared" si="0"/>
        <v>3</v>
      </c>
      <c r="D5" s="16">
        <f>Table1[[#This Row],[Sample ID]]</f>
        <v>229</v>
      </c>
      <c r="E5" s="16" t="str">
        <f>ElectronicCopy!G5</f>
        <v>c112</v>
      </c>
      <c r="F5" s="16" t="str">
        <f>ElectronicCopy!H5</f>
        <v>c3646</v>
      </c>
      <c r="G5" s="17">
        <f>Table1[[#This Row],[Sample Date]]</f>
        <v>39671</v>
      </c>
      <c r="H5" s="16" t="e">
        <f>ElectronicCopy!J5</f>
        <v>#REF!</v>
      </c>
      <c r="I5" s="15"/>
      <c r="J5" s="15">
        <v>57</v>
      </c>
      <c r="K5" s="15" t="s">
        <v>28</v>
      </c>
      <c r="L5" s="15">
        <f>Table3[[#This Row],[Project Code]]</f>
        <v>3</v>
      </c>
      <c r="M5" s="16">
        <f>FieldWorksheet!F58</f>
        <v>282</v>
      </c>
      <c r="N5" s="16" t="str">
        <f>ElectronicCopy!U6</f>
        <v>c112</v>
      </c>
      <c r="O5" s="16" t="str">
        <f>ElectronicCopy!V6</f>
        <v>c3699</v>
      </c>
      <c r="P5" s="17">
        <f>FieldWorksheet!I58</f>
        <v>39671</v>
      </c>
      <c r="Q5" s="16" t="str">
        <f>ElectronicCopy!X6</f>
        <v>5:57PM</v>
      </c>
      <c r="R5" s="15"/>
    </row>
    <row r="6" spans="1:18">
      <c r="A6" s="15">
        <v>5</v>
      </c>
      <c r="B6" s="15" t="s">
        <v>28</v>
      </c>
      <c r="C6" s="15">
        <f t="shared" si="0"/>
        <v>3</v>
      </c>
      <c r="D6" s="16">
        <f>Table1[[#This Row],[Sample ID]]</f>
        <v>230</v>
      </c>
      <c r="E6" s="16" t="str">
        <f>ElectronicCopy!G6</f>
        <v>c112</v>
      </c>
      <c r="F6" s="16" t="str">
        <f>ElectronicCopy!H6</f>
        <v>c3647</v>
      </c>
      <c r="G6" s="17">
        <f>Table1[[#This Row],[Sample Date]]</f>
        <v>39671</v>
      </c>
      <c r="H6" s="16" t="e">
        <f>ElectronicCopy!J6</f>
        <v>#REF!</v>
      </c>
      <c r="I6" s="15"/>
      <c r="J6" s="15">
        <v>58</v>
      </c>
      <c r="K6" s="15" t="s">
        <v>28</v>
      </c>
      <c r="L6" s="15">
        <f>Table3[[#This Row],[Project Code]]</f>
        <v>3</v>
      </c>
      <c r="M6" s="16">
        <f>FieldWorksheet!F59</f>
        <v>283</v>
      </c>
      <c r="N6" s="16" t="str">
        <f>ElectronicCopy!U7</f>
        <v>c112</v>
      </c>
      <c r="O6" s="16" t="str">
        <f>ElectronicCopy!V7</f>
        <v>c3700</v>
      </c>
      <c r="P6" s="17">
        <f>FieldWorksheet!I59</f>
        <v>39671</v>
      </c>
      <c r="Q6" s="16" t="str">
        <f>ElectronicCopy!X7</f>
        <v>5:02PM</v>
      </c>
      <c r="R6" s="15"/>
    </row>
    <row r="7" spans="1:18">
      <c r="A7" s="15">
        <v>6</v>
      </c>
      <c r="B7" s="15" t="s">
        <v>28</v>
      </c>
      <c r="C7" s="15">
        <f t="shared" si="0"/>
        <v>3</v>
      </c>
      <c r="D7" s="16">
        <f>Table1[[#This Row],[Sample ID]]</f>
        <v>231</v>
      </c>
      <c r="E7" s="16" t="str">
        <f>ElectronicCopy!G7</f>
        <v>c112</v>
      </c>
      <c r="F7" s="16" t="str">
        <f>ElectronicCopy!H7</f>
        <v>c3648</v>
      </c>
      <c r="G7" s="17">
        <f>Table1[[#This Row],[Sample Date]]</f>
        <v>39671</v>
      </c>
      <c r="H7" s="16" t="e">
        <f>ElectronicCopy!J7</f>
        <v>#REF!</v>
      </c>
      <c r="I7" s="15"/>
      <c r="J7" s="15">
        <v>59</v>
      </c>
      <c r="K7" s="15" t="s">
        <v>28</v>
      </c>
      <c r="L7" s="15">
        <f>Table3[[#This Row],[Project Code]]</f>
        <v>3</v>
      </c>
      <c r="M7" s="16">
        <f>FieldWorksheet!F60</f>
        <v>284</v>
      </c>
      <c r="N7" s="16" t="str">
        <f>ElectronicCopy!U8</f>
        <v>c112</v>
      </c>
      <c r="O7" s="16" t="str">
        <f>ElectronicCopy!V8</f>
        <v>c3701</v>
      </c>
      <c r="P7" s="17">
        <f>FieldWorksheet!I60</f>
        <v>39671</v>
      </c>
      <c r="Q7" s="16" t="str">
        <f>ElectronicCopy!X8</f>
        <v>5:14PM</v>
      </c>
      <c r="R7" s="15"/>
    </row>
    <row r="8" spans="1:18">
      <c r="A8" s="15">
        <v>7</v>
      </c>
      <c r="B8" s="15" t="s">
        <v>28</v>
      </c>
      <c r="C8" s="15">
        <f t="shared" si="0"/>
        <v>3</v>
      </c>
      <c r="D8" s="16">
        <f>Table1[[#This Row],[Sample ID]]</f>
        <v>232</v>
      </c>
      <c r="E8" s="16" t="str">
        <f>ElectronicCopy!G8</f>
        <v>c112</v>
      </c>
      <c r="F8" s="16" t="str">
        <f>ElectronicCopy!H8</f>
        <v>c3649</v>
      </c>
      <c r="G8" s="17">
        <f>Table1[[#This Row],[Sample Date]]</f>
        <v>39671</v>
      </c>
      <c r="H8" s="16" t="e">
        <f>ElectronicCopy!J8</f>
        <v>#REF!</v>
      </c>
      <c r="I8" s="15"/>
      <c r="J8" s="15">
        <v>60</v>
      </c>
      <c r="K8" s="15" t="s">
        <v>28</v>
      </c>
      <c r="L8" s="15">
        <f>Table3[[#This Row],[Project Code]]</f>
        <v>3</v>
      </c>
      <c r="M8" s="16">
        <f>FieldWorksheet!F61</f>
        <v>285</v>
      </c>
      <c r="N8" s="16" t="str">
        <f>ElectronicCopy!U9</f>
        <v>c112</v>
      </c>
      <c r="O8" s="16" t="str">
        <f>ElectronicCopy!V9</f>
        <v>c3702</v>
      </c>
      <c r="P8" s="17">
        <f>FieldWorksheet!I61</f>
        <v>39671</v>
      </c>
      <c r="Q8" s="16" t="str">
        <f>ElectronicCopy!X9</f>
        <v>5:24PM</v>
      </c>
      <c r="R8" s="15"/>
    </row>
    <row r="9" spans="1:18">
      <c r="A9" s="15">
        <v>8</v>
      </c>
      <c r="B9" s="15" t="s">
        <v>28</v>
      </c>
      <c r="C9" s="15">
        <f t="shared" si="0"/>
        <v>3</v>
      </c>
      <c r="D9" s="16">
        <f>Table1[[#This Row],[Sample ID]]</f>
        <v>233</v>
      </c>
      <c r="E9" s="16" t="str">
        <f>ElectronicCopy!G9</f>
        <v>c112</v>
      </c>
      <c r="F9" s="16" t="str">
        <f>ElectronicCopy!H9</f>
        <v>c3650</v>
      </c>
      <c r="G9" s="17">
        <f>Table1[[#This Row],[Sample Date]]</f>
        <v>39671</v>
      </c>
      <c r="H9" s="16" t="e">
        <f>ElectronicCopy!J9</f>
        <v>#REF!</v>
      </c>
      <c r="I9" s="15"/>
      <c r="J9" s="15">
        <v>61</v>
      </c>
      <c r="K9" s="15" t="s">
        <v>28</v>
      </c>
      <c r="L9" s="15">
        <f>Table3[[#This Row],[Project Code]]</f>
        <v>3</v>
      </c>
      <c r="M9" s="16">
        <f>FieldWorksheet!F62</f>
        <v>286</v>
      </c>
      <c r="N9" s="16" t="str">
        <f>ElectronicCopy!U10</f>
        <v>c112</v>
      </c>
      <c r="O9" s="16" t="str">
        <f>ElectronicCopy!V10</f>
        <v>c3703</v>
      </c>
      <c r="P9" s="17">
        <f>FieldWorksheet!I62</f>
        <v>39671</v>
      </c>
      <c r="Q9" s="16" t="str">
        <f>ElectronicCopy!X10</f>
        <v>5:27PM</v>
      </c>
      <c r="R9" s="15"/>
    </row>
    <row r="10" spans="1:18">
      <c r="A10" s="15">
        <v>9</v>
      </c>
      <c r="B10" s="15" t="s">
        <v>28</v>
      </c>
      <c r="C10" s="15">
        <f t="shared" si="0"/>
        <v>3</v>
      </c>
      <c r="D10" s="16">
        <f>Table1[[#This Row],[Sample ID]]</f>
        <v>234</v>
      </c>
      <c r="E10" s="16" t="str">
        <f>ElectronicCopy!G10</f>
        <v>c112</v>
      </c>
      <c r="F10" s="16" t="str">
        <f>ElectronicCopy!H10</f>
        <v>c3651</v>
      </c>
      <c r="G10" s="17">
        <f>Table1[[#This Row],[Sample Date]]</f>
        <v>39671</v>
      </c>
      <c r="H10" s="16" t="e">
        <f>ElectronicCopy!J10</f>
        <v>#REF!</v>
      </c>
      <c r="I10" s="15"/>
      <c r="J10" s="15">
        <v>62</v>
      </c>
      <c r="K10" s="15" t="s">
        <v>28</v>
      </c>
      <c r="L10" s="15">
        <f>Table3[[#This Row],[Project Code]]</f>
        <v>3</v>
      </c>
      <c r="M10" s="16">
        <f>FieldWorksheet!F63</f>
        <v>287</v>
      </c>
      <c r="N10" s="16" t="str">
        <f>ElectronicCopy!U11</f>
        <v>c112</v>
      </c>
      <c r="O10" s="16" t="str">
        <f>ElectronicCopy!V11</f>
        <v>c3704</v>
      </c>
      <c r="P10" s="17">
        <f>FieldWorksheet!I63</f>
        <v>39671</v>
      </c>
      <c r="Q10" s="16" t="str">
        <f>ElectronicCopy!X11</f>
        <v>5:33PM</v>
      </c>
      <c r="R10" s="15"/>
    </row>
    <row r="11" spans="1:18">
      <c r="A11" s="15">
        <v>10</v>
      </c>
      <c r="B11" s="15" t="s">
        <v>28</v>
      </c>
      <c r="C11" s="15">
        <f t="shared" si="0"/>
        <v>3</v>
      </c>
      <c r="D11" s="16">
        <f>Table1[[#This Row],[Sample ID]]</f>
        <v>235</v>
      </c>
      <c r="E11" s="16" t="str">
        <f>ElectronicCopy!G11</f>
        <v>c112</v>
      </c>
      <c r="F11" s="16" t="str">
        <f>ElectronicCopy!H11</f>
        <v>c3652</v>
      </c>
      <c r="G11" s="17">
        <f>Table1[[#This Row],[Sample Date]]</f>
        <v>39671</v>
      </c>
      <c r="H11" s="16" t="e">
        <f>ElectronicCopy!J11</f>
        <v>#REF!</v>
      </c>
      <c r="I11" s="15"/>
      <c r="J11" s="15">
        <v>63</v>
      </c>
      <c r="K11" s="15" t="s">
        <v>28</v>
      </c>
      <c r="L11" s="15">
        <f>Table3[[#This Row],[Project Code]]</f>
        <v>3</v>
      </c>
      <c r="M11" s="16">
        <f>FieldWorksheet!F64</f>
        <v>288</v>
      </c>
      <c r="N11" s="16" t="str">
        <f>ElectronicCopy!U12</f>
        <v>c112</v>
      </c>
      <c r="O11" s="16" t="str">
        <f>ElectronicCopy!V12</f>
        <v>c3705</v>
      </c>
      <c r="P11" s="17">
        <f>FieldWorksheet!I64</f>
        <v>39671</v>
      </c>
      <c r="Q11" s="16" t="str">
        <f>ElectronicCopy!X12</f>
        <v>5:47PM</v>
      </c>
      <c r="R11" s="15"/>
    </row>
    <row r="12" spans="1:18">
      <c r="A12" s="15">
        <v>11</v>
      </c>
      <c r="B12" s="15" t="s">
        <v>28</v>
      </c>
      <c r="C12" s="15">
        <f t="shared" si="0"/>
        <v>3</v>
      </c>
      <c r="D12" s="16">
        <f>Table1[[#This Row],[Sample ID]]</f>
        <v>236</v>
      </c>
      <c r="E12" s="16" t="str">
        <f>ElectronicCopy!G12</f>
        <v>c112</v>
      </c>
      <c r="F12" s="16" t="str">
        <f>ElectronicCopy!H12</f>
        <v>c3653</v>
      </c>
      <c r="G12" s="17">
        <f>Table1[[#This Row],[Sample Date]]</f>
        <v>39671</v>
      </c>
      <c r="H12" s="16" t="e">
        <f>ElectronicCopy!J12</f>
        <v>#REF!</v>
      </c>
      <c r="I12" s="15"/>
      <c r="J12" s="15">
        <v>64</v>
      </c>
      <c r="K12" s="15" t="s">
        <v>28</v>
      </c>
      <c r="L12" s="15">
        <f>Table3[[#This Row],[Project Code]]</f>
        <v>3</v>
      </c>
      <c r="M12" s="16">
        <f>FieldWorksheet!F65</f>
        <v>289</v>
      </c>
      <c r="N12" s="16" t="str">
        <f>ElectronicCopy!U13</f>
        <v>c112</v>
      </c>
      <c r="O12" s="16" t="str">
        <f>ElectronicCopy!V13</f>
        <v>c3706</v>
      </c>
      <c r="P12" s="17">
        <f>FieldWorksheet!I65</f>
        <v>39671</v>
      </c>
      <c r="Q12" s="16" t="str">
        <f>ElectronicCopy!X13</f>
        <v>5:49PM</v>
      </c>
      <c r="R12" s="15"/>
    </row>
    <row r="13" spans="1:18">
      <c r="A13" s="15">
        <v>12</v>
      </c>
      <c r="B13" s="15" t="s">
        <v>28</v>
      </c>
      <c r="C13" s="15">
        <f t="shared" si="0"/>
        <v>3</v>
      </c>
      <c r="D13" s="16">
        <f>Table1[[#This Row],[Sample ID]]</f>
        <v>237</v>
      </c>
      <c r="E13" s="16" t="str">
        <f>ElectronicCopy!G13</f>
        <v>c112</v>
      </c>
      <c r="F13" s="16" t="str">
        <f>ElectronicCopy!H13</f>
        <v>c3654</v>
      </c>
      <c r="G13" s="17">
        <f>Table1[[#This Row],[Sample Date]]</f>
        <v>39671</v>
      </c>
      <c r="H13" s="16" t="e">
        <f>ElectronicCopy!J13</f>
        <v>#REF!</v>
      </c>
      <c r="I13" s="15"/>
      <c r="J13" s="15">
        <v>65</v>
      </c>
      <c r="K13" s="15" t="s">
        <v>28</v>
      </c>
      <c r="L13" s="15">
        <f>Table3[[#This Row],[Project Code]]</f>
        <v>3</v>
      </c>
      <c r="M13" s="16">
        <f>FieldWorksheet!F66</f>
        <v>290</v>
      </c>
      <c r="N13" s="16" t="str">
        <f>ElectronicCopy!U14</f>
        <v>c112</v>
      </c>
      <c r="O13" s="16" t="str">
        <f>ElectronicCopy!V14</f>
        <v>c3707</v>
      </c>
      <c r="P13" s="17">
        <f>FieldWorksheet!I66</f>
        <v>39671</v>
      </c>
      <c r="Q13" s="16" t="str">
        <f>ElectronicCopy!X14</f>
        <v>10:53AM</v>
      </c>
      <c r="R13" s="15"/>
    </row>
    <row r="14" spans="1:18">
      <c r="A14" s="15">
        <v>13</v>
      </c>
      <c r="B14" s="15" t="s">
        <v>28</v>
      </c>
      <c r="C14" s="15">
        <f t="shared" si="0"/>
        <v>3</v>
      </c>
      <c r="D14" s="16">
        <f>Table1[[#This Row],[Sample ID]]</f>
        <v>238</v>
      </c>
      <c r="E14" s="16" t="str">
        <f>ElectronicCopy!G14</f>
        <v>c112</v>
      </c>
      <c r="F14" s="16" t="str">
        <f>ElectronicCopy!H14</f>
        <v>c3655</v>
      </c>
      <c r="G14" s="17">
        <f>Table1[[#This Row],[Sample Date]]</f>
        <v>39671</v>
      </c>
      <c r="H14" s="16" t="e">
        <f>ElectronicCopy!J14</f>
        <v>#REF!</v>
      </c>
      <c r="I14" s="15"/>
      <c r="J14" s="15">
        <v>66</v>
      </c>
      <c r="K14" s="15" t="s">
        <v>28</v>
      </c>
      <c r="L14" s="15">
        <f>Table3[[#This Row],[Project Code]]</f>
        <v>3</v>
      </c>
      <c r="M14" s="16">
        <f>FieldWorksheet!F67</f>
        <v>291</v>
      </c>
      <c r="N14" s="16" t="str">
        <f>ElectronicCopy!U15</f>
        <v>c112</v>
      </c>
      <c r="O14" s="16" t="str">
        <f>ElectronicCopy!V15</f>
        <v>c3708</v>
      </c>
      <c r="P14" s="17">
        <f>FieldWorksheet!I67</f>
        <v>39671</v>
      </c>
      <c r="Q14" s="16" t="str">
        <f>ElectronicCopy!X15</f>
        <v>12:58PM</v>
      </c>
      <c r="R14" s="15"/>
    </row>
    <row r="15" spans="1:18">
      <c r="A15" s="15">
        <v>14</v>
      </c>
      <c r="B15" s="15" t="s">
        <v>28</v>
      </c>
      <c r="C15" s="15">
        <f t="shared" si="0"/>
        <v>3</v>
      </c>
      <c r="D15" s="16">
        <f>Table1[[#This Row],[Sample ID]]</f>
        <v>239</v>
      </c>
      <c r="E15" s="16" t="str">
        <f>ElectronicCopy!G15</f>
        <v>c112</v>
      </c>
      <c r="F15" s="16" t="str">
        <f>ElectronicCopy!H15</f>
        <v>c3656</v>
      </c>
      <c r="G15" s="17">
        <f>Table1[[#This Row],[Sample Date]]</f>
        <v>39671</v>
      </c>
      <c r="H15" s="16" t="e">
        <f>ElectronicCopy!J15</f>
        <v>#REF!</v>
      </c>
      <c r="I15" s="15"/>
      <c r="J15" s="15">
        <v>67</v>
      </c>
      <c r="K15" s="15" t="s">
        <v>28</v>
      </c>
      <c r="L15" s="15">
        <f>Table3[[#This Row],[Project Code]]</f>
        <v>3</v>
      </c>
      <c r="M15" s="16">
        <f>FieldWorksheet!F68</f>
        <v>292</v>
      </c>
      <c r="N15" s="16" t="str">
        <f>ElectronicCopy!U16</f>
        <v>c112</v>
      </c>
      <c r="O15" s="16" t="str">
        <f>ElectronicCopy!V16</f>
        <v>c3709</v>
      </c>
      <c r="P15" s="17">
        <f>FieldWorksheet!I68</f>
        <v>39671</v>
      </c>
      <c r="Q15" s="16" t="str">
        <f>ElectronicCopy!X16</f>
        <v>3:01PM</v>
      </c>
      <c r="R15" s="15"/>
    </row>
    <row r="16" spans="1:18">
      <c r="A16" s="15">
        <v>15</v>
      </c>
      <c r="B16" s="15" t="s">
        <v>28</v>
      </c>
      <c r="C16" s="15">
        <f t="shared" si="0"/>
        <v>3</v>
      </c>
      <c r="D16" s="16">
        <f>Table1[[#This Row],[Sample ID]]</f>
        <v>240</v>
      </c>
      <c r="E16" s="16" t="str">
        <f>ElectronicCopy!G16</f>
        <v>c112</v>
      </c>
      <c r="F16" s="16" t="str">
        <f>ElectronicCopy!H16</f>
        <v>c3657</v>
      </c>
      <c r="G16" s="17">
        <f>Table1[[#This Row],[Sample Date]]</f>
        <v>39671</v>
      </c>
      <c r="H16" s="16" t="e">
        <f>ElectronicCopy!J16</f>
        <v>#REF!</v>
      </c>
      <c r="I16" s="15"/>
      <c r="J16" s="15">
        <v>68</v>
      </c>
      <c r="K16" s="15" t="s">
        <v>28</v>
      </c>
      <c r="L16" s="15">
        <f>Table3[[#This Row],[Project Code]]</f>
        <v>3</v>
      </c>
      <c r="M16" s="16">
        <f>FieldWorksheet!F69</f>
        <v>293</v>
      </c>
      <c r="N16" s="16" t="str">
        <f>ElectronicCopy!U17</f>
        <v>c112</v>
      </c>
      <c r="O16" s="16" t="str">
        <f>ElectronicCopy!V17</f>
        <v>c3710</v>
      </c>
      <c r="P16" s="17">
        <f>FieldWorksheet!I69</f>
        <v>39671</v>
      </c>
      <c r="Q16" s="16" t="str">
        <f>ElectronicCopy!X17</f>
        <v>4:10PM</v>
      </c>
      <c r="R16" s="15"/>
    </row>
    <row r="17" spans="1:18">
      <c r="A17" s="15">
        <v>16</v>
      </c>
      <c r="B17" s="15" t="s">
        <v>28</v>
      </c>
      <c r="C17" s="15">
        <f t="shared" si="0"/>
        <v>3</v>
      </c>
      <c r="D17" s="16">
        <f>Table1[[#This Row],[Sample ID]]</f>
        <v>241</v>
      </c>
      <c r="E17" s="16" t="str">
        <f>ElectronicCopy!G17</f>
        <v>c112</v>
      </c>
      <c r="F17" s="16" t="str">
        <f>ElectronicCopy!H17</f>
        <v>c3658</v>
      </c>
      <c r="G17" s="17">
        <f>Table1[[#This Row],[Sample Date]]</f>
        <v>39671</v>
      </c>
      <c r="H17" s="16" t="e">
        <f>ElectronicCopy!J17</f>
        <v>#REF!</v>
      </c>
      <c r="I17" s="15"/>
      <c r="J17" s="15">
        <v>69</v>
      </c>
      <c r="K17" s="15" t="s">
        <v>28</v>
      </c>
      <c r="L17" s="15">
        <f>Table3[[#This Row],[Project Code]]</f>
        <v>3</v>
      </c>
      <c r="M17" s="16">
        <f>FieldWorksheet!F70</f>
        <v>294</v>
      </c>
      <c r="N17" s="16" t="str">
        <f>ElectronicCopy!U18</f>
        <v>c112</v>
      </c>
      <c r="O17" s="16" t="str">
        <f>ElectronicCopy!V18</f>
        <v>c3711</v>
      </c>
      <c r="P17" s="17">
        <f>FieldWorksheet!I70</f>
        <v>39671</v>
      </c>
      <c r="Q17" s="16" t="str">
        <f>ElectronicCopy!X18</f>
        <v>5:02PM</v>
      </c>
      <c r="R17" s="15"/>
    </row>
    <row r="18" spans="1:18">
      <c r="A18" s="15">
        <v>17</v>
      </c>
      <c r="B18" s="15" t="s">
        <v>28</v>
      </c>
      <c r="C18" s="15">
        <f t="shared" si="0"/>
        <v>3</v>
      </c>
      <c r="D18" s="16">
        <f>Table1[[#This Row],[Sample ID]]</f>
        <v>242</v>
      </c>
      <c r="E18" s="16" t="str">
        <f>ElectronicCopy!G18</f>
        <v>c112</v>
      </c>
      <c r="F18" s="16" t="str">
        <f>ElectronicCopy!H18</f>
        <v>c3659</v>
      </c>
      <c r="G18" s="17">
        <f>Table1[[#This Row],[Sample Date]]</f>
        <v>39671</v>
      </c>
      <c r="H18" s="16" t="e">
        <f>ElectronicCopy!J18</f>
        <v>#REF!</v>
      </c>
      <c r="I18" s="15"/>
      <c r="J18" s="15">
        <v>70</v>
      </c>
      <c r="K18" s="15" t="s">
        <v>28</v>
      </c>
      <c r="L18" s="15">
        <f>Table3[[#This Row],[Project Code]]</f>
        <v>3</v>
      </c>
      <c r="M18" s="16">
        <f>FieldWorksheet!F71</f>
        <v>295</v>
      </c>
      <c r="N18" s="16" t="str">
        <f>ElectronicCopy!U19</f>
        <v>c112</v>
      </c>
      <c r="O18" s="16" t="str">
        <f>ElectronicCopy!V19</f>
        <v>c3712</v>
      </c>
      <c r="P18" s="17">
        <f>FieldWorksheet!I71</f>
        <v>39671</v>
      </c>
      <c r="Q18" s="16" t="str">
        <f>ElectronicCopy!X19</f>
        <v>5:53PM</v>
      </c>
      <c r="R18" s="15"/>
    </row>
    <row r="19" spans="1:18">
      <c r="A19" s="15">
        <v>18</v>
      </c>
      <c r="B19" s="15" t="s">
        <v>28</v>
      </c>
      <c r="C19" s="15">
        <f t="shared" si="0"/>
        <v>3</v>
      </c>
      <c r="D19" s="16">
        <f>Table1[[#This Row],[Sample ID]]</f>
        <v>243</v>
      </c>
      <c r="E19" s="16" t="str">
        <f>ElectronicCopy!G19</f>
        <v>c112</v>
      </c>
      <c r="F19" s="16" t="str">
        <f>ElectronicCopy!H19</f>
        <v>c3660</v>
      </c>
      <c r="G19" s="17">
        <f>Table1[[#This Row],[Sample Date]]</f>
        <v>39671</v>
      </c>
      <c r="H19" s="16" t="e">
        <f>ElectronicCopy!J19</f>
        <v>#REF!</v>
      </c>
      <c r="I19" s="15"/>
      <c r="J19" s="15">
        <v>71</v>
      </c>
      <c r="K19" s="15" t="s">
        <v>28</v>
      </c>
      <c r="L19" s="15">
        <f>Table3[[#This Row],[Project Code]]</f>
        <v>3</v>
      </c>
      <c r="M19" s="16">
        <f>FieldWorksheet!F72</f>
        <v>296</v>
      </c>
      <c r="N19" s="16" t="str">
        <f>ElectronicCopy!U20</f>
        <v>c112</v>
      </c>
      <c r="O19" s="16" t="str">
        <f>ElectronicCopy!V20</f>
        <v>c3713</v>
      </c>
      <c r="P19" s="17">
        <f>FieldWorksheet!I72</f>
        <v>39671</v>
      </c>
      <c r="Q19" s="16" t="str">
        <f>ElectronicCopy!X20</f>
        <v>5:54PM</v>
      </c>
      <c r="R19" s="15"/>
    </row>
    <row r="20" spans="1:18">
      <c r="A20" s="15">
        <v>19</v>
      </c>
      <c r="B20" s="15" t="s">
        <v>28</v>
      </c>
      <c r="C20" s="15">
        <f t="shared" si="0"/>
        <v>3</v>
      </c>
      <c r="D20" s="16">
        <f>Table1[[#This Row],[Sample ID]]</f>
        <v>244</v>
      </c>
      <c r="E20" s="16" t="str">
        <f>ElectronicCopy!G20</f>
        <v>c112</v>
      </c>
      <c r="F20" s="16" t="str">
        <f>ElectronicCopy!H20</f>
        <v>c3661</v>
      </c>
      <c r="G20" s="17">
        <f>Table1[[#This Row],[Sample Date]]</f>
        <v>39671</v>
      </c>
      <c r="H20" s="16" t="e">
        <f>ElectronicCopy!J20</f>
        <v>#REF!</v>
      </c>
      <c r="I20" s="15"/>
      <c r="J20" s="15">
        <v>72</v>
      </c>
      <c r="K20" s="15" t="s">
        <v>28</v>
      </c>
      <c r="L20" s="15">
        <f>Table3[[#This Row],[Project Code]]</f>
        <v>3</v>
      </c>
      <c r="M20" s="16">
        <f>FieldWorksheet!F73</f>
        <v>297</v>
      </c>
      <c r="N20" s="16" t="str">
        <f>ElectronicCopy!U21</f>
        <v>c112</v>
      </c>
      <c r="O20" s="16" t="str">
        <f>ElectronicCopy!V21</f>
        <v>c3714</v>
      </c>
      <c r="P20" s="17">
        <f>FieldWorksheet!I73</f>
        <v>39671</v>
      </c>
      <c r="Q20" s="16" t="str">
        <f>ElectronicCopy!X21</f>
        <v>5:55PM</v>
      </c>
      <c r="R20" s="15"/>
    </row>
    <row r="21" spans="1:18">
      <c r="A21" s="15">
        <v>20</v>
      </c>
      <c r="B21" s="15" t="s">
        <v>28</v>
      </c>
      <c r="C21" s="15">
        <f t="shared" si="0"/>
        <v>3</v>
      </c>
      <c r="D21" s="16">
        <f>Table1[[#This Row],[Sample ID]]</f>
        <v>245</v>
      </c>
      <c r="E21" s="16" t="str">
        <f>ElectronicCopy!G21</f>
        <v>c112</v>
      </c>
      <c r="F21" s="16" t="str">
        <f>ElectronicCopy!H21</f>
        <v>c3662</v>
      </c>
      <c r="G21" s="17">
        <f>Table1[[#This Row],[Sample Date]]</f>
        <v>39671</v>
      </c>
      <c r="H21" s="16" t="e">
        <f>ElectronicCopy!J21</f>
        <v>#REF!</v>
      </c>
      <c r="I21" s="15"/>
      <c r="J21" s="15">
        <v>73</v>
      </c>
      <c r="K21" s="15" t="s">
        <v>28</v>
      </c>
      <c r="L21" s="15">
        <f>Table3[[#This Row],[Project Code]]</f>
        <v>3</v>
      </c>
      <c r="M21" s="16">
        <f>FieldWorksheet!F74</f>
        <v>298</v>
      </c>
      <c r="N21" s="16" t="str">
        <f>ElectronicCopy!U22</f>
        <v>c112</v>
      </c>
      <c r="O21" s="16" t="str">
        <f>ElectronicCopy!V22</f>
        <v>c3715</v>
      </c>
      <c r="P21" s="17">
        <f>FieldWorksheet!I74</f>
        <v>39671</v>
      </c>
      <c r="Q21" s="16" t="str">
        <f>ElectronicCopy!X22</f>
        <v>5:56PM</v>
      </c>
      <c r="R21" s="15"/>
    </row>
    <row r="22" spans="1:18">
      <c r="A22" s="15">
        <v>21</v>
      </c>
      <c r="B22" s="15" t="s">
        <v>28</v>
      </c>
      <c r="C22" s="15">
        <f t="shared" si="0"/>
        <v>3</v>
      </c>
      <c r="D22" s="16">
        <f>Table1[[#This Row],[Sample ID]]</f>
        <v>246</v>
      </c>
      <c r="E22" s="16" t="str">
        <f>ElectronicCopy!G22</f>
        <v>c112</v>
      </c>
      <c r="F22" s="16" t="str">
        <f>ElectronicCopy!H22</f>
        <v>c3663</v>
      </c>
      <c r="G22" s="17">
        <f>Table1[[#This Row],[Sample Date]]</f>
        <v>39671</v>
      </c>
      <c r="H22" s="16" t="e">
        <f>ElectronicCopy!J22</f>
        <v>#REF!</v>
      </c>
      <c r="I22" s="15"/>
      <c r="J22" s="15">
        <v>74</v>
      </c>
      <c r="K22" s="15" t="s">
        <v>28</v>
      </c>
      <c r="L22" s="15">
        <f>Table3[[#This Row],[Project Code]]</f>
        <v>3</v>
      </c>
      <c r="M22" s="16">
        <f>FieldWorksheet!F75</f>
        <v>299</v>
      </c>
      <c r="N22" s="16" t="str">
        <f>ElectronicCopy!U23</f>
        <v>c112</v>
      </c>
      <c r="O22" s="16" t="str">
        <f>ElectronicCopy!V23</f>
        <v>c3716</v>
      </c>
      <c r="P22" s="17">
        <f>FieldWorksheet!I75</f>
        <v>39671</v>
      </c>
      <c r="Q22" s="16" t="str">
        <f>ElectronicCopy!X23</f>
        <v>5:57PM</v>
      </c>
      <c r="R22" s="15"/>
    </row>
    <row r="23" spans="1:18">
      <c r="A23" s="15">
        <v>22</v>
      </c>
      <c r="B23" s="15" t="s">
        <v>28</v>
      </c>
      <c r="C23" s="15">
        <f t="shared" si="0"/>
        <v>3</v>
      </c>
      <c r="D23" s="16">
        <f>Table1[[#This Row],[Sample ID]]</f>
        <v>247</v>
      </c>
      <c r="E23" s="16" t="str">
        <f>ElectronicCopy!G23</f>
        <v>c112</v>
      </c>
      <c r="F23" s="16" t="str">
        <f>ElectronicCopy!H23</f>
        <v>c3664</v>
      </c>
      <c r="G23" s="17">
        <f>Table1[[#This Row],[Sample Date]]</f>
        <v>39671</v>
      </c>
      <c r="H23" s="16" t="str">
        <f>ElectronicCopy!J23</f>
        <v>1:21PM</v>
      </c>
      <c r="I23" s="15"/>
      <c r="J23" s="15">
        <v>75</v>
      </c>
      <c r="K23" s="15" t="s">
        <v>28</v>
      </c>
      <c r="L23" s="15">
        <f>Table3[[#This Row],[Project Code]]</f>
        <v>3</v>
      </c>
      <c r="M23" s="16">
        <f>FieldWorksheet!F76</f>
        <v>300</v>
      </c>
      <c r="N23" s="16" t="str">
        <f>ElectronicCopy!U24</f>
        <v>c112</v>
      </c>
      <c r="O23" s="16" t="str">
        <f>ElectronicCopy!V24</f>
        <v>c3717</v>
      </c>
      <c r="P23" s="17">
        <f>FieldWorksheet!I76</f>
        <v>39671</v>
      </c>
      <c r="Q23" s="16" t="str">
        <f>ElectronicCopy!X24</f>
        <v>5:58PM</v>
      </c>
      <c r="R23" s="15"/>
    </row>
    <row r="24" spans="1:18">
      <c r="A24" s="15">
        <v>23</v>
      </c>
      <c r="B24" s="15" t="s">
        <v>28</v>
      </c>
      <c r="C24" s="15">
        <f t="shared" si="0"/>
        <v>3</v>
      </c>
      <c r="D24" s="16">
        <f>Table1[[#This Row],[Sample ID]]</f>
        <v>248</v>
      </c>
      <c r="E24" s="16" t="str">
        <f>ElectronicCopy!G24</f>
        <v>c112</v>
      </c>
      <c r="F24" s="16" t="str">
        <f>ElectronicCopy!H24</f>
        <v>c3665</v>
      </c>
      <c r="G24" s="17">
        <f>Table1[[#This Row],[Sample Date]]</f>
        <v>39671</v>
      </c>
      <c r="H24" s="16" t="str">
        <f>ElectronicCopy!J24</f>
        <v>1:18PM</v>
      </c>
      <c r="I24" s="15"/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5">
        <v>24</v>
      </c>
      <c r="B25" s="15" t="s">
        <v>28</v>
      </c>
      <c r="C25" s="15">
        <f t="shared" si="0"/>
        <v>3</v>
      </c>
      <c r="D25" s="16">
        <f>Table1[[#This Row],[Sample ID]]</f>
        <v>249</v>
      </c>
      <c r="E25" s="16" t="str">
        <f>ElectronicCopy!G25</f>
        <v>c112</v>
      </c>
      <c r="F25" s="16" t="str">
        <f>ElectronicCopy!H25</f>
        <v>c3666</v>
      </c>
      <c r="G25" s="17">
        <f>Table1[[#This Row],[Sample Date]]</f>
        <v>39671</v>
      </c>
      <c r="H25" s="16" t="str">
        <f>ElectronicCopy!J25</f>
        <v>1:31PM</v>
      </c>
      <c r="I25" s="15"/>
      <c r="J25" s="14" t="s">
        <v>73</v>
      </c>
      <c r="K25" s="12"/>
      <c r="L25" s="12"/>
      <c r="M25" s="12"/>
      <c r="N25" s="12"/>
      <c r="O25" s="12"/>
      <c r="P25" s="12"/>
      <c r="Q25" s="12"/>
      <c r="R25" s="12"/>
    </row>
    <row r="26" spans="1:18">
      <c r="A26" s="15">
        <v>25</v>
      </c>
      <c r="B26" s="15" t="s">
        <v>28</v>
      </c>
      <c r="C26" s="15">
        <f t="shared" si="0"/>
        <v>3</v>
      </c>
      <c r="D26" s="16">
        <f>Table1[[#This Row],[Sample ID]]</f>
        <v>250</v>
      </c>
      <c r="E26" s="16" t="str">
        <f>ElectronicCopy!G26</f>
        <v>c112</v>
      </c>
      <c r="F26" s="16" t="str">
        <f>ElectronicCopy!H26</f>
        <v>c3667</v>
      </c>
      <c r="G26" s="17">
        <f>Table1[[#This Row],[Sample Date]]</f>
        <v>39671</v>
      </c>
      <c r="H26" s="16" t="str">
        <f>ElectronicCopy!J26</f>
        <v>1:27PM</v>
      </c>
      <c r="I26" s="15"/>
      <c r="J26" s="110" t="s">
        <v>75</v>
      </c>
      <c r="K26" s="110"/>
      <c r="L26" s="109"/>
      <c r="M26" s="109"/>
      <c r="N26" s="109"/>
      <c r="O26" s="109"/>
      <c r="P26" s="110" t="s">
        <v>78</v>
      </c>
      <c r="Q26" s="109"/>
      <c r="R26" s="109"/>
    </row>
    <row r="27" spans="1:18">
      <c r="A27" s="15">
        <v>26</v>
      </c>
      <c r="B27" s="15" t="s">
        <v>28</v>
      </c>
      <c r="C27" s="15">
        <f t="shared" si="0"/>
        <v>3</v>
      </c>
      <c r="D27" s="16">
        <f>Table1[[#This Row],[Sample ID]]</f>
        <v>251</v>
      </c>
      <c r="E27" s="16" t="str">
        <f>ElectronicCopy!G27</f>
        <v>c112</v>
      </c>
      <c r="F27" s="16" t="str">
        <f>ElectronicCopy!H27</f>
        <v>c3668</v>
      </c>
      <c r="G27" s="17">
        <f>Table1[[#This Row],[Sample Date]]</f>
        <v>39671</v>
      </c>
      <c r="H27" s="16" t="str">
        <f>ElectronicCopy!J27</f>
        <v>1:42PM</v>
      </c>
      <c r="I27" s="15"/>
      <c r="J27" s="110"/>
      <c r="K27" s="110"/>
      <c r="L27" s="109"/>
      <c r="M27" s="109"/>
      <c r="N27" s="109"/>
      <c r="O27" s="109"/>
      <c r="P27" s="110"/>
      <c r="Q27" s="109"/>
      <c r="R27" s="109"/>
    </row>
    <row r="28" spans="1:18">
      <c r="A28" s="15">
        <v>27</v>
      </c>
      <c r="B28" s="15" t="s">
        <v>28</v>
      </c>
      <c r="C28" s="15">
        <f t="shared" si="0"/>
        <v>3</v>
      </c>
      <c r="D28" s="16">
        <f>Table1[[#This Row],[Sample ID]]</f>
        <v>252</v>
      </c>
      <c r="E28" s="16" t="str">
        <f>ElectronicCopy!G28</f>
        <v>c112</v>
      </c>
      <c r="F28" s="16" t="str">
        <f>ElectronicCopy!H28</f>
        <v>c3669</v>
      </c>
      <c r="G28" s="17">
        <f>Table1[[#This Row],[Sample Date]]</f>
        <v>39671</v>
      </c>
      <c r="H28" s="16" t="str">
        <f>ElectronicCopy!J28</f>
        <v>2:38PM</v>
      </c>
      <c r="I28" s="15"/>
      <c r="J28" s="110" t="s">
        <v>74</v>
      </c>
      <c r="K28" s="110"/>
      <c r="L28" s="109"/>
      <c r="M28" s="109"/>
      <c r="N28" s="109"/>
      <c r="O28" s="109"/>
      <c r="P28" s="110" t="s">
        <v>79</v>
      </c>
      <c r="Q28" s="109"/>
      <c r="R28" s="109"/>
    </row>
    <row r="29" spans="1:18">
      <c r="A29" s="15">
        <v>28</v>
      </c>
      <c r="B29" s="15" t="s">
        <v>28</v>
      </c>
      <c r="C29" s="15">
        <f>C28</f>
        <v>3</v>
      </c>
      <c r="D29" s="16">
        <f>Table1[[#This Row],[Sample ID]]</f>
        <v>253</v>
      </c>
      <c r="E29" s="16" t="str">
        <f>ElectronicCopy!G29</f>
        <v>c112</v>
      </c>
      <c r="F29" s="16" t="str">
        <f>ElectronicCopy!H29</f>
        <v>c3670</v>
      </c>
      <c r="G29" s="17">
        <f>Table1[[#This Row],[Sample Date]]</f>
        <v>39671</v>
      </c>
      <c r="H29" s="16" t="str">
        <f>ElectronicCopy!J29</f>
        <v>2:54PM</v>
      </c>
      <c r="I29" s="15"/>
      <c r="J29" s="110"/>
      <c r="K29" s="110"/>
      <c r="L29" s="109"/>
      <c r="M29" s="109"/>
      <c r="N29" s="109"/>
      <c r="O29" s="109"/>
      <c r="P29" s="110"/>
      <c r="Q29" s="109"/>
      <c r="R29" s="109"/>
    </row>
    <row r="30" spans="1:18" ht="12.75" customHeight="1">
      <c r="A30" s="15">
        <v>29</v>
      </c>
      <c r="B30" s="15" t="s">
        <v>28</v>
      </c>
      <c r="C30" s="15">
        <f t="shared" si="0"/>
        <v>3</v>
      </c>
      <c r="D30" s="16">
        <f>Table1[[#This Row],[Sample ID]]</f>
        <v>254</v>
      </c>
      <c r="E30" s="16" t="str">
        <f>ElectronicCopy!G30</f>
        <v>c112</v>
      </c>
      <c r="F30" s="16" t="str">
        <f>ElectronicCopy!H30</f>
        <v>c3671</v>
      </c>
      <c r="G30" s="17">
        <f>Table1[[#This Row],[Sample Date]]</f>
        <v>39671</v>
      </c>
      <c r="H30" s="16" t="str">
        <f>ElectronicCopy!J30</f>
        <v>2:50PM</v>
      </c>
      <c r="I30" s="15"/>
      <c r="J30" s="111" t="s">
        <v>82</v>
      </c>
      <c r="K30" s="111"/>
      <c r="L30" s="109"/>
      <c r="M30" s="109"/>
      <c r="N30" s="109"/>
      <c r="O30" s="109"/>
      <c r="P30" s="111" t="s">
        <v>81</v>
      </c>
      <c r="Q30" s="109"/>
      <c r="R30" s="109"/>
    </row>
    <row r="31" spans="1:18">
      <c r="A31" s="15">
        <v>30</v>
      </c>
      <c r="B31" s="15" t="s">
        <v>28</v>
      </c>
      <c r="C31" s="15">
        <f t="shared" si="0"/>
        <v>3</v>
      </c>
      <c r="D31" s="16">
        <f>Table1[[#This Row],[Sample ID]]</f>
        <v>255</v>
      </c>
      <c r="E31" s="16" t="str">
        <f>ElectronicCopy!G31</f>
        <v>c112</v>
      </c>
      <c r="F31" s="16" t="str">
        <f>ElectronicCopy!H31</f>
        <v>c3672</v>
      </c>
      <c r="G31" s="17">
        <f>Table1[[#This Row],[Sample Date]]</f>
        <v>39671</v>
      </c>
      <c r="H31" s="16" t="str">
        <f>ElectronicCopy!J31</f>
        <v>2:59PM</v>
      </c>
      <c r="I31" s="15"/>
      <c r="J31" s="111"/>
      <c r="K31" s="111"/>
      <c r="L31" s="109"/>
      <c r="M31" s="109"/>
      <c r="N31" s="109"/>
      <c r="O31" s="109"/>
      <c r="P31" s="111"/>
      <c r="Q31" s="109"/>
      <c r="R31" s="109"/>
    </row>
    <row r="32" spans="1:18">
      <c r="A32" s="15">
        <v>31</v>
      </c>
      <c r="B32" s="15" t="s">
        <v>28</v>
      </c>
      <c r="C32" s="15">
        <f t="shared" si="0"/>
        <v>3</v>
      </c>
      <c r="D32" s="16">
        <f>Table1[[#This Row],[Sample ID]]</f>
        <v>256</v>
      </c>
      <c r="E32" s="16" t="str">
        <f>ElectronicCopy!G32</f>
        <v>c112</v>
      </c>
      <c r="F32" s="16" t="str">
        <f>ElectronicCopy!H32</f>
        <v>c3673</v>
      </c>
      <c r="G32" s="17">
        <f>Table1[[#This Row],[Sample Date]]</f>
        <v>39671</v>
      </c>
      <c r="H32" s="16" t="str">
        <f>ElectronicCopy!J32</f>
        <v>2:14PM</v>
      </c>
      <c r="I32" s="15"/>
      <c r="J32" s="110" t="s">
        <v>76</v>
      </c>
      <c r="K32" s="110"/>
      <c r="L32" s="109"/>
      <c r="M32" s="109"/>
      <c r="N32" s="109"/>
      <c r="O32" s="109"/>
      <c r="P32" s="110" t="s">
        <v>80</v>
      </c>
      <c r="Q32" s="109"/>
      <c r="R32" s="109"/>
    </row>
    <row r="33" spans="1:18">
      <c r="A33" s="15">
        <v>32</v>
      </c>
      <c r="B33" s="15" t="s">
        <v>28</v>
      </c>
      <c r="C33" s="15">
        <f t="shared" si="0"/>
        <v>3</v>
      </c>
      <c r="D33" s="16">
        <f>Table1[[#This Row],[Sample ID]]</f>
        <v>257</v>
      </c>
      <c r="E33" s="16" t="str">
        <f>ElectronicCopy!G33</f>
        <v>c112</v>
      </c>
      <c r="F33" s="16" t="str">
        <f>ElectronicCopy!H33</f>
        <v>c3674</v>
      </c>
      <c r="G33" s="17">
        <f>Table1[[#This Row],[Sample Date]]</f>
        <v>39671</v>
      </c>
      <c r="H33" s="16" t="str">
        <f>ElectronicCopy!J33</f>
        <v>2:16PM</v>
      </c>
      <c r="I33" s="15"/>
      <c r="J33" s="110"/>
      <c r="K33" s="110"/>
      <c r="L33" s="109"/>
      <c r="M33" s="109"/>
      <c r="N33" s="109"/>
      <c r="O33" s="109"/>
      <c r="P33" s="110"/>
      <c r="Q33" s="109"/>
      <c r="R33" s="109"/>
    </row>
    <row r="34" spans="1:18">
      <c r="A34" s="15">
        <v>33</v>
      </c>
      <c r="B34" s="15" t="s">
        <v>28</v>
      </c>
      <c r="C34" s="15">
        <f t="shared" si="0"/>
        <v>3</v>
      </c>
      <c r="D34" s="16">
        <f>Table1[[#This Row],[Sample ID]]</f>
        <v>258</v>
      </c>
      <c r="E34" s="16" t="str">
        <f>ElectronicCopy!G34</f>
        <v>c112</v>
      </c>
      <c r="F34" s="16" t="str">
        <f>ElectronicCopy!H34</f>
        <v>c3675</v>
      </c>
      <c r="G34" s="17">
        <f>Table1[[#This Row],[Sample Date]]</f>
        <v>39671</v>
      </c>
      <c r="H34" s="16" t="str">
        <f>ElectronicCopy!J34</f>
        <v>2:25PM</v>
      </c>
      <c r="I34" s="15"/>
      <c r="J34" s="110" t="s">
        <v>77</v>
      </c>
      <c r="K34" s="110"/>
      <c r="L34" s="109"/>
      <c r="M34" s="109"/>
      <c r="N34" s="109"/>
      <c r="O34" s="109"/>
      <c r="P34" s="110" t="s">
        <v>77</v>
      </c>
      <c r="Q34" s="109"/>
      <c r="R34" s="109"/>
    </row>
    <row r="35" spans="1:18">
      <c r="A35" s="15">
        <v>34</v>
      </c>
      <c r="B35" s="15" t="s">
        <v>28</v>
      </c>
      <c r="C35" s="15">
        <f t="shared" si="0"/>
        <v>3</v>
      </c>
      <c r="D35" s="16">
        <f>Table1[[#This Row],[Sample ID]]</f>
        <v>259</v>
      </c>
      <c r="E35" s="16" t="str">
        <f>ElectronicCopy!G35</f>
        <v>c112</v>
      </c>
      <c r="F35" s="16" t="str">
        <f>ElectronicCopy!H35</f>
        <v>c3676</v>
      </c>
      <c r="G35" s="17">
        <f>Table1[[#This Row],[Sample Date]]</f>
        <v>39671</v>
      </c>
      <c r="H35" s="16" t="str">
        <f>ElectronicCopy!J35</f>
        <v>2:27PM</v>
      </c>
      <c r="I35" s="15"/>
      <c r="J35" s="110"/>
      <c r="K35" s="110"/>
      <c r="L35" s="109"/>
      <c r="M35" s="109"/>
      <c r="N35" s="109"/>
      <c r="O35" s="109"/>
      <c r="P35" s="110"/>
      <c r="Q35" s="109"/>
      <c r="R35" s="109"/>
    </row>
    <row r="36" spans="1:18">
      <c r="A36" s="15">
        <v>35</v>
      </c>
      <c r="B36" s="15" t="s">
        <v>28</v>
      </c>
      <c r="C36" s="15">
        <f t="shared" si="0"/>
        <v>3</v>
      </c>
      <c r="D36" s="16">
        <f>Table1[[#This Row],[Sample ID]]</f>
        <v>260</v>
      </c>
      <c r="E36" s="16" t="str">
        <f>ElectronicCopy!G36</f>
        <v>c112</v>
      </c>
      <c r="F36" s="16" t="str">
        <f>ElectronicCopy!H36</f>
        <v>c3677</v>
      </c>
      <c r="G36" s="17">
        <f>Table1[[#This Row],[Sample Date]]</f>
        <v>39671</v>
      </c>
      <c r="H36" s="16" t="str">
        <f>ElectronicCopy!J36</f>
        <v>2:39PM</v>
      </c>
      <c r="I36" s="15"/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5">
        <v>36</v>
      </c>
      <c r="B37" s="15" t="s">
        <v>28</v>
      </c>
      <c r="C37" s="15">
        <f t="shared" si="0"/>
        <v>3</v>
      </c>
      <c r="D37" s="16">
        <f>Table1[[#This Row],[Sample ID]]</f>
        <v>261</v>
      </c>
      <c r="E37" s="16" t="str">
        <f>ElectronicCopy!G37</f>
        <v>c112</v>
      </c>
      <c r="F37" s="16" t="str">
        <f>ElectronicCopy!H37</f>
        <v>c3678</v>
      </c>
      <c r="G37" s="17">
        <f>Table1[[#This Row],[Sample Date]]</f>
        <v>39671</v>
      </c>
      <c r="H37" s="16" t="str">
        <f>ElectronicCopy!J37</f>
        <v>2:36PM</v>
      </c>
      <c r="I37" s="15"/>
      <c r="J37" s="12" t="s">
        <v>83</v>
      </c>
      <c r="K37" s="12"/>
      <c r="L37" s="12"/>
      <c r="M37" s="12"/>
      <c r="N37" s="12"/>
      <c r="O37" s="12"/>
      <c r="P37" s="12"/>
      <c r="Q37" s="12"/>
      <c r="R37" s="12"/>
    </row>
    <row r="38" spans="1:18">
      <c r="A38" s="15">
        <v>37</v>
      </c>
      <c r="B38" s="15" t="s">
        <v>28</v>
      </c>
      <c r="C38" s="15">
        <f t="shared" si="0"/>
        <v>3</v>
      </c>
      <c r="D38" s="16">
        <f>Table1[[#This Row],[Sample ID]]</f>
        <v>262</v>
      </c>
      <c r="E38" s="16" t="str">
        <f>ElectronicCopy!G38</f>
        <v>c112</v>
      </c>
      <c r="F38" s="16" t="str">
        <f>ElectronicCopy!H38</f>
        <v>c3679</v>
      </c>
      <c r="G38" s="17">
        <f>Table1[[#This Row],[Sample Date]]</f>
        <v>39671</v>
      </c>
      <c r="H38" s="16" t="str">
        <f>ElectronicCopy!J38</f>
        <v>3:41PM</v>
      </c>
      <c r="I38" s="15"/>
      <c r="J38" s="98" t="s">
        <v>84</v>
      </c>
      <c r="K38" s="98"/>
      <c r="L38" s="98"/>
      <c r="M38" s="97" t="s">
        <v>99</v>
      </c>
      <c r="N38" s="97"/>
      <c r="O38" s="97"/>
      <c r="P38" s="97"/>
      <c r="Q38" s="97"/>
      <c r="R38" s="97"/>
    </row>
    <row r="39" spans="1:18">
      <c r="A39" s="15">
        <v>38</v>
      </c>
      <c r="B39" s="15" t="s">
        <v>28</v>
      </c>
      <c r="C39" s="15">
        <f t="shared" si="0"/>
        <v>3</v>
      </c>
      <c r="D39" s="16">
        <f>Table1[[#This Row],[Sample ID]]</f>
        <v>263</v>
      </c>
      <c r="E39" s="16" t="str">
        <f>ElectronicCopy!G39</f>
        <v>c112</v>
      </c>
      <c r="F39" s="16" t="str">
        <f>ElectronicCopy!H39</f>
        <v>c3680</v>
      </c>
      <c r="G39" s="17">
        <f>Table1[[#This Row],[Sample Date]]</f>
        <v>39671</v>
      </c>
      <c r="H39" s="16" t="str">
        <f>ElectronicCopy!J39</f>
        <v>3:54PM</v>
      </c>
      <c r="I39" s="15"/>
      <c r="J39" s="98"/>
      <c r="K39" s="98"/>
      <c r="L39" s="98"/>
      <c r="M39" s="97"/>
      <c r="N39" s="97"/>
      <c r="O39" s="97"/>
      <c r="P39" s="97"/>
      <c r="Q39" s="97"/>
      <c r="R39" s="97"/>
    </row>
    <row r="40" spans="1:18">
      <c r="A40" s="15">
        <v>39</v>
      </c>
      <c r="B40" s="15" t="s">
        <v>28</v>
      </c>
      <c r="C40" s="15">
        <f t="shared" si="0"/>
        <v>3</v>
      </c>
      <c r="D40" s="16">
        <f>Table1[[#This Row],[Sample ID]]</f>
        <v>264</v>
      </c>
      <c r="E40" s="16" t="str">
        <f>ElectronicCopy!G40</f>
        <v>c112</v>
      </c>
      <c r="F40" s="16" t="str">
        <f>ElectronicCopy!H40</f>
        <v>c3681</v>
      </c>
      <c r="G40" s="17">
        <f>Table1[[#This Row],[Sample Date]]</f>
        <v>39671</v>
      </c>
      <c r="H40" s="16" t="str">
        <f>ElectronicCopy!J40</f>
        <v>3:59PM</v>
      </c>
      <c r="I40" s="15"/>
      <c r="J40" s="98" t="s">
        <v>85</v>
      </c>
      <c r="K40" s="98"/>
      <c r="L40" s="98"/>
      <c r="M40" s="99" t="s">
        <v>100</v>
      </c>
      <c r="N40" s="99"/>
      <c r="O40" s="99"/>
      <c r="P40" s="99"/>
      <c r="Q40" s="99"/>
      <c r="R40" s="99"/>
    </row>
    <row r="41" spans="1:18">
      <c r="A41" s="15">
        <v>40</v>
      </c>
      <c r="B41" s="15" t="s">
        <v>28</v>
      </c>
      <c r="C41" s="15">
        <f t="shared" si="0"/>
        <v>3</v>
      </c>
      <c r="D41" s="16">
        <f>Table1[[#This Row],[Sample ID]]</f>
        <v>265</v>
      </c>
      <c r="E41" s="16" t="str">
        <f>ElectronicCopy!G41</f>
        <v>c112</v>
      </c>
      <c r="F41" s="16" t="str">
        <f>ElectronicCopy!H41</f>
        <v>c3682</v>
      </c>
      <c r="G41" s="17">
        <f>Table1[[#This Row],[Sample Date]]</f>
        <v>39671</v>
      </c>
      <c r="H41" s="16" t="str">
        <f>ElectronicCopy!J41</f>
        <v>3:02PM</v>
      </c>
      <c r="I41" s="15"/>
      <c r="J41" s="98"/>
      <c r="K41" s="98"/>
      <c r="L41" s="98"/>
      <c r="M41" s="99"/>
      <c r="N41" s="99"/>
      <c r="O41" s="99"/>
      <c r="P41" s="99"/>
      <c r="Q41" s="99"/>
      <c r="R41" s="99"/>
    </row>
    <row r="42" spans="1:18">
      <c r="A42" s="15">
        <v>41</v>
      </c>
      <c r="B42" s="15" t="s">
        <v>28</v>
      </c>
      <c r="C42" s="15">
        <f t="shared" si="0"/>
        <v>3</v>
      </c>
      <c r="D42" s="16">
        <f>Table1[[#This Row],[Sample ID]]</f>
        <v>266</v>
      </c>
      <c r="E42" s="16" t="str">
        <f>ElectronicCopy!G42</f>
        <v>c112</v>
      </c>
      <c r="F42" s="16" t="str">
        <f>ElectronicCopy!H42</f>
        <v>c3683</v>
      </c>
      <c r="G42" s="17">
        <f>Table1[[#This Row],[Sample Date]]</f>
        <v>39671</v>
      </c>
      <c r="H42" s="16" t="str">
        <f>ElectronicCopy!J42</f>
        <v>3:05PM</v>
      </c>
      <c r="I42" s="15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5">
        <v>42</v>
      </c>
      <c r="B43" s="15" t="s">
        <v>28</v>
      </c>
      <c r="C43" s="15">
        <f t="shared" si="0"/>
        <v>3</v>
      </c>
      <c r="D43" s="16">
        <f>Table1[[#This Row],[Sample ID]]</f>
        <v>267</v>
      </c>
      <c r="E43" s="16" t="str">
        <f>ElectronicCopy!G43</f>
        <v>c112</v>
      </c>
      <c r="F43" s="16" t="str">
        <f>ElectronicCopy!H43</f>
        <v>c3684</v>
      </c>
      <c r="G43" s="17">
        <f>Table1[[#This Row],[Sample Date]]</f>
        <v>39671</v>
      </c>
      <c r="H43" s="16" t="str">
        <f>ElectronicCopy!J43</f>
        <v>3:15PM</v>
      </c>
      <c r="I43" s="15"/>
      <c r="J43" s="13" t="s">
        <v>86</v>
      </c>
      <c r="K43" s="12"/>
      <c r="L43" s="12"/>
      <c r="M43" s="12"/>
      <c r="N43" s="12"/>
      <c r="O43" s="12"/>
      <c r="P43" s="12"/>
      <c r="Q43" s="12"/>
      <c r="R43" s="12"/>
    </row>
    <row r="44" spans="1:18">
      <c r="A44" s="15">
        <v>43</v>
      </c>
      <c r="B44" s="15" t="s">
        <v>28</v>
      </c>
      <c r="C44" s="15">
        <f t="shared" si="0"/>
        <v>3</v>
      </c>
      <c r="D44" s="16">
        <f>Table1[[#This Row],[Sample ID]]</f>
        <v>268</v>
      </c>
      <c r="E44" s="16" t="str">
        <f>ElectronicCopy!G44</f>
        <v>c112</v>
      </c>
      <c r="F44" s="16" t="str">
        <f>ElectronicCopy!H44</f>
        <v>c3685</v>
      </c>
      <c r="G44" s="17">
        <f>Table1[[#This Row],[Sample Date]]</f>
        <v>39671</v>
      </c>
      <c r="H44" s="16" t="str">
        <f>ElectronicCopy!J44</f>
        <v>3:25PM</v>
      </c>
      <c r="I44" s="15"/>
      <c r="J44" s="100" t="s">
        <v>87</v>
      </c>
      <c r="K44" s="101"/>
      <c r="L44" s="101"/>
      <c r="M44" s="101"/>
      <c r="N44" s="101"/>
      <c r="O44" s="101"/>
      <c r="P44" s="101"/>
      <c r="Q44" s="101"/>
      <c r="R44" s="102"/>
    </row>
    <row r="45" spans="1:18">
      <c r="A45" s="15">
        <v>44</v>
      </c>
      <c r="B45" s="15" t="s">
        <v>28</v>
      </c>
      <c r="C45" s="15">
        <f t="shared" si="0"/>
        <v>3</v>
      </c>
      <c r="D45" s="16">
        <f>Table1[[#This Row],[Sample ID]]</f>
        <v>269</v>
      </c>
      <c r="E45" s="16" t="str">
        <f>ElectronicCopy!G45</f>
        <v>c112</v>
      </c>
      <c r="F45" s="16" t="str">
        <f>ElectronicCopy!H45</f>
        <v>c3686</v>
      </c>
      <c r="G45" s="17">
        <f>Table1[[#This Row],[Sample Date]]</f>
        <v>39671</v>
      </c>
      <c r="H45" s="16" t="str">
        <f>ElectronicCopy!J45</f>
        <v>3:38PM</v>
      </c>
      <c r="I45" s="15"/>
      <c r="J45" s="103"/>
      <c r="K45" s="104"/>
      <c r="L45" s="104"/>
      <c r="M45" s="104"/>
      <c r="N45" s="104"/>
      <c r="O45" s="104"/>
      <c r="P45" s="104"/>
      <c r="Q45" s="104"/>
      <c r="R45" s="105"/>
    </row>
    <row r="46" spans="1:18">
      <c r="A46" s="15">
        <v>45</v>
      </c>
      <c r="B46" s="15" t="s">
        <v>28</v>
      </c>
      <c r="C46" s="15">
        <f t="shared" si="0"/>
        <v>3</v>
      </c>
      <c r="D46" s="16">
        <f>Table1[[#This Row],[Sample ID]]</f>
        <v>270</v>
      </c>
      <c r="E46" s="16" t="str">
        <f>ElectronicCopy!G46</f>
        <v>c112</v>
      </c>
      <c r="F46" s="16" t="str">
        <f>ElectronicCopy!H46</f>
        <v>c3687</v>
      </c>
      <c r="G46" s="17">
        <f>Table1[[#This Row],[Sample Date]]</f>
        <v>39671</v>
      </c>
      <c r="H46" s="16" t="str">
        <f>ElectronicCopy!J46</f>
        <v>3:40PM</v>
      </c>
      <c r="I46" s="15"/>
      <c r="J46" s="103"/>
      <c r="K46" s="104"/>
      <c r="L46" s="104"/>
      <c r="M46" s="104"/>
      <c r="N46" s="104"/>
      <c r="O46" s="104"/>
      <c r="P46" s="104"/>
      <c r="Q46" s="104"/>
      <c r="R46" s="105"/>
    </row>
    <row r="47" spans="1:18">
      <c r="A47" s="15">
        <v>46</v>
      </c>
      <c r="B47" s="15" t="s">
        <v>28</v>
      </c>
      <c r="C47" s="15">
        <f t="shared" si="0"/>
        <v>3</v>
      </c>
      <c r="D47" s="16">
        <f>Table1[[#This Row],[Sample ID]]</f>
        <v>271</v>
      </c>
      <c r="E47" s="16" t="str">
        <f>ElectronicCopy!G47</f>
        <v>c112</v>
      </c>
      <c r="F47" s="16" t="str">
        <f>ElectronicCopy!H47</f>
        <v>c3688</v>
      </c>
      <c r="G47" s="17">
        <f>Table1[[#This Row],[Sample Date]]</f>
        <v>39671</v>
      </c>
      <c r="H47" s="16" t="str">
        <f>ElectronicCopy!J47</f>
        <v>4:46PM</v>
      </c>
      <c r="I47" s="15"/>
      <c r="J47" s="106"/>
      <c r="K47" s="107"/>
      <c r="L47" s="107"/>
      <c r="M47" s="107"/>
      <c r="N47" s="107"/>
      <c r="O47" s="107"/>
      <c r="P47" s="107"/>
      <c r="Q47" s="107"/>
      <c r="R47" s="108"/>
    </row>
    <row r="48" spans="1:18">
      <c r="A48" s="15">
        <v>47</v>
      </c>
      <c r="B48" s="15" t="s">
        <v>28</v>
      </c>
      <c r="C48" s="15">
        <f t="shared" si="0"/>
        <v>3</v>
      </c>
      <c r="D48" s="16">
        <f>Table1[[#This Row],[Sample ID]]</f>
        <v>272</v>
      </c>
      <c r="E48" s="16" t="str">
        <f>ElectronicCopy!G48</f>
        <v>c112</v>
      </c>
      <c r="F48" s="16" t="str">
        <f>ElectronicCopy!H48</f>
        <v>c3689</v>
      </c>
      <c r="G48" s="17">
        <f>Table1[[#This Row],[Sample Date]]</f>
        <v>39671</v>
      </c>
      <c r="H48" s="16" t="str">
        <f>ElectronicCopy!J48</f>
        <v>4:54PM</v>
      </c>
      <c r="I48" s="15"/>
      <c r="J48" s="12"/>
      <c r="K48" s="12"/>
      <c r="L48" s="12"/>
      <c r="M48" s="12"/>
      <c r="N48" s="12"/>
      <c r="O48" s="12"/>
      <c r="P48" s="12"/>
      <c r="Q48" s="12"/>
      <c r="R48" s="12"/>
    </row>
    <row r="49" spans="1:18">
      <c r="A49" s="15">
        <v>48</v>
      </c>
      <c r="B49" s="15" t="s">
        <v>28</v>
      </c>
      <c r="C49" s="15">
        <f t="shared" si="0"/>
        <v>3</v>
      </c>
      <c r="D49" s="16">
        <f>Table1[[#This Row],[Sample ID]]</f>
        <v>273</v>
      </c>
      <c r="E49" s="16" t="str">
        <f>ElectronicCopy!G49</f>
        <v>c112</v>
      </c>
      <c r="F49" s="16" t="str">
        <f>ElectronicCopy!H49</f>
        <v>c3690</v>
      </c>
      <c r="G49" s="17">
        <f>Table1[[#This Row],[Sample Date]]</f>
        <v>39671</v>
      </c>
      <c r="H49" s="16" t="str">
        <f>ElectronicCopy!J49</f>
        <v>4:02PM</v>
      </c>
      <c r="I49" s="15"/>
      <c r="J49" s="12"/>
      <c r="K49" s="12"/>
      <c r="L49" s="12"/>
      <c r="M49" s="12"/>
      <c r="N49" s="12"/>
      <c r="O49" s="12"/>
      <c r="P49" s="12"/>
      <c r="Q49" s="12"/>
      <c r="R49" s="12"/>
    </row>
    <row r="50" spans="1:18">
      <c r="A50" s="15">
        <v>49</v>
      </c>
      <c r="B50" s="15" t="s">
        <v>28</v>
      </c>
      <c r="C50" s="15">
        <f t="shared" si="0"/>
        <v>3</v>
      </c>
      <c r="D50" s="16">
        <f>Table1[[#This Row],[Sample ID]]</f>
        <v>274</v>
      </c>
      <c r="E50" s="16" t="str">
        <f>ElectronicCopy!G50</f>
        <v>c112</v>
      </c>
      <c r="F50" s="16" t="str">
        <f>ElectronicCopy!H50</f>
        <v>c3691</v>
      </c>
      <c r="G50" s="17">
        <f>Table1[[#This Row],[Sample Date]]</f>
        <v>39671</v>
      </c>
      <c r="H50" s="16" t="str">
        <f>ElectronicCopy!J50</f>
        <v>4:05PM</v>
      </c>
      <c r="I50" s="15"/>
      <c r="J50" s="12"/>
      <c r="K50" s="12"/>
      <c r="L50" s="12"/>
      <c r="M50" s="12"/>
      <c r="N50" s="12"/>
      <c r="O50" s="12"/>
      <c r="P50" s="12"/>
      <c r="Q50" s="12"/>
      <c r="R50" s="12"/>
    </row>
    <row r="51" spans="1:18">
      <c r="A51" s="15">
        <v>50</v>
      </c>
      <c r="B51" s="15" t="s">
        <v>28</v>
      </c>
      <c r="C51" s="15">
        <f t="shared" si="0"/>
        <v>3</v>
      </c>
      <c r="D51" s="16">
        <f>Table1[[#This Row],[Sample ID]]</f>
        <v>275</v>
      </c>
      <c r="E51" s="16" t="str">
        <f>ElectronicCopy!G51</f>
        <v>c112</v>
      </c>
      <c r="F51" s="16" t="str">
        <f>ElectronicCopy!H51</f>
        <v>c3692</v>
      </c>
      <c r="G51" s="17">
        <f>Table1[[#This Row],[Sample Date]]</f>
        <v>39671</v>
      </c>
      <c r="H51" s="16" t="str">
        <f>ElectronicCopy!J51</f>
        <v>4:12PM</v>
      </c>
      <c r="I51" s="15"/>
      <c r="J51" s="12"/>
      <c r="K51" s="12"/>
      <c r="L51" s="12"/>
      <c r="M51" s="12"/>
      <c r="N51" s="12"/>
      <c r="O51" s="12"/>
      <c r="P51" s="12"/>
      <c r="Q51" s="12"/>
      <c r="R51" s="12"/>
    </row>
    <row r="52" spans="1:18">
      <c r="A52" s="15">
        <v>51</v>
      </c>
      <c r="B52" s="15" t="s">
        <v>28</v>
      </c>
      <c r="C52" s="15">
        <f t="shared" si="0"/>
        <v>3</v>
      </c>
      <c r="D52" s="16">
        <f>Table1[[#This Row],[Sample ID]]</f>
        <v>276</v>
      </c>
      <c r="E52" s="16" t="str">
        <f>ElectronicCopy!G52</f>
        <v>c112</v>
      </c>
      <c r="F52" s="16" t="str">
        <f>ElectronicCopy!H52</f>
        <v>c3693</v>
      </c>
      <c r="G52" s="17">
        <f>Table1[[#This Row],[Sample Date]]</f>
        <v>39671</v>
      </c>
      <c r="H52" s="16" t="str">
        <f>ElectronicCopy!J52</f>
        <v>4:15PM</v>
      </c>
      <c r="I52" s="15"/>
      <c r="J52" s="12"/>
      <c r="K52" s="12"/>
      <c r="L52" s="12"/>
      <c r="M52" s="12"/>
      <c r="N52" s="12"/>
      <c r="O52" s="12"/>
      <c r="P52" s="12"/>
      <c r="Q52" s="12"/>
      <c r="R52" s="12"/>
    </row>
    <row r="53" spans="1:18">
      <c r="A53" s="15">
        <v>52</v>
      </c>
      <c r="B53" s="15" t="s">
        <v>28</v>
      </c>
      <c r="C53" s="15">
        <f t="shared" si="0"/>
        <v>3</v>
      </c>
      <c r="D53" s="16">
        <f>Table1[[#This Row],[Sample ID]]</f>
        <v>277</v>
      </c>
      <c r="E53" s="16" t="str">
        <f>ElectronicCopy!G53</f>
        <v>c112</v>
      </c>
      <c r="F53" s="16" t="str">
        <f>ElectronicCopy!H53</f>
        <v>c3694</v>
      </c>
      <c r="G53" s="17">
        <f>Table1[[#This Row],[Sample Date]]</f>
        <v>39671</v>
      </c>
      <c r="H53" s="16" t="str">
        <f>ElectronicCopy!J53</f>
        <v>4:17PM</v>
      </c>
      <c r="I53" s="15"/>
      <c r="J53" s="12"/>
      <c r="K53" s="12"/>
      <c r="L53" s="12"/>
      <c r="M53" s="12"/>
      <c r="N53" s="12"/>
      <c r="O53" s="12"/>
      <c r="P53" s="12"/>
      <c r="Q53" s="12"/>
      <c r="R53" s="12"/>
    </row>
    <row r="54" spans="1:18">
      <c r="A54" s="15">
        <v>53</v>
      </c>
      <c r="B54" s="15" t="s">
        <v>28</v>
      </c>
      <c r="C54" s="15">
        <f t="shared" si="0"/>
        <v>3</v>
      </c>
      <c r="D54" s="16">
        <f>Table1[[#This Row],[Sample ID]]</f>
        <v>278</v>
      </c>
      <c r="E54" s="16" t="str">
        <f>ElectronicCopy!U2</f>
        <v>c112</v>
      </c>
      <c r="F54" s="16" t="str">
        <f>ElectronicCopy!V2</f>
        <v>c3695</v>
      </c>
      <c r="G54" s="17">
        <f>Table1[[#This Row],[Sample Date]]</f>
        <v>39671</v>
      </c>
      <c r="H54" s="16" t="str">
        <f>ElectronicCopy!X2</f>
        <v>4:23PM</v>
      </c>
      <c r="I54" s="15"/>
      <c r="J54" s="12"/>
      <c r="K54" s="12"/>
      <c r="L54" s="12"/>
      <c r="M54" s="12"/>
      <c r="N54" s="12"/>
      <c r="O54" s="12"/>
      <c r="P54" s="12"/>
      <c r="Q54" s="12"/>
      <c r="R54" s="12"/>
    </row>
    <row r="55" spans="1:18">
      <c r="J55" s="12"/>
      <c r="K55" s="12"/>
      <c r="L55" s="12"/>
      <c r="M55" s="12"/>
      <c r="N55" s="12"/>
    </row>
    <row r="56" spans="1:18">
      <c r="J56" s="12"/>
      <c r="K56" s="12"/>
      <c r="L56" s="12"/>
      <c r="M56" s="12"/>
      <c r="N56" s="12"/>
    </row>
    <row r="57" spans="1:18">
      <c r="J57" s="12"/>
      <c r="K57" s="12"/>
    </row>
    <row r="58" spans="1:18">
      <c r="J58" s="12"/>
      <c r="K58" s="12"/>
    </row>
    <row r="59" spans="1:18">
      <c r="J59" s="12"/>
      <c r="K59" s="12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8"/>
    <col min="10" max="10" width="10.7109375" style="18" bestFit="1" customWidth="1"/>
    <col min="11" max="16384" width="9.140625" style="18"/>
  </cols>
  <sheetData>
    <row r="1" spans="1:10">
      <c r="A1" s="18" t="s">
        <v>62</v>
      </c>
      <c r="B1" s="18" t="s">
        <v>3</v>
      </c>
      <c r="C1" s="18" t="s">
        <v>4</v>
      </c>
      <c r="D1" s="18" t="s">
        <v>5</v>
      </c>
      <c r="E1" s="18" t="s">
        <v>6</v>
      </c>
      <c r="F1" s="18" t="s">
        <v>70</v>
      </c>
      <c r="G1" s="18" t="s">
        <v>91</v>
      </c>
      <c r="H1" s="18" t="s">
        <v>88</v>
      </c>
      <c r="I1" s="18" t="s">
        <v>89</v>
      </c>
      <c r="J1" s="18" t="s">
        <v>90</v>
      </c>
    </row>
    <row r="2" spans="1:10">
      <c r="A2" s="18">
        <v>1</v>
      </c>
      <c r="B2" s="18">
        <f>Table1[[#This Row],[Sample ID]]</f>
        <v>226</v>
      </c>
      <c r="C2" s="18">
        <f>Table1[[#This Row],[ARL Set No.]]</f>
        <v>112</v>
      </c>
      <c r="D2" s="18">
        <f>Table1[[#This Row],[ARL Lab No.]]</f>
        <v>3643</v>
      </c>
      <c r="E2" s="19">
        <f>Table1[[#This Row],[Sample Date]]</f>
        <v>39671</v>
      </c>
      <c r="F2" s="18" t="e">
        <f>CONCATENATE(FieldWorksheet!J2,":",FieldWorksheet!#REF!,FieldWorksheet!L2)</f>
        <v>#REF!</v>
      </c>
      <c r="G2" s="18" t="str">
        <f>FieldWorksheet!AA2</f>
        <v>NOx-N</v>
      </c>
      <c r="H2" s="18" t="str">
        <f>Table1[[#This Row],[Preservation Method]]</f>
        <v>H2SO4</v>
      </c>
      <c r="I2" s="18" t="str">
        <f>Table1[[#This Row],[Cool (Wet Ice) to &lt;4°C]]</f>
        <v>YES</v>
      </c>
      <c r="J2" s="18">
        <f>Table1[[#This Row],[Final Volume (mL)]]/1000</f>
        <v>12.435</v>
      </c>
    </row>
    <row r="3" spans="1:10">
      <c r="A3" s="18">
        <v>2</v>
      </c>
      <c r="B3" s="18">
        <f>Table1[[#This Row],[Sample ID]]</f>
        <v>227</v>
      </c>
      <c r="C3" s="18">
        <f>Table1[[#This Row],[ARL Set No.]]</f>
        <v>112</v>
      </c>
      <c r="D3" s="18">
        <f>Table1[[#This Row],[ARL Lab No.]]</f>
        <v>3644</v>
      </c>
      <c r="E3" s="19">
        <f>Table1[[#This Row],[Sample Date]]</f>
        <v>39671</v>
      </c>
      <c r="F3" s="18" t="e">
        <f>CONCATENATE(FieldWorksheet!J3,":",FieldWorksheet!#REF!,FieldWorksheet!L3)</f>
        <v>#REF!</v>
      </c>
      <c r="G3" s="18" t="str">
        <f>G2</f>
        <v>NOx-N</v>
      </c>
      <c r="H3" s="18" t="str">
        <f>Table1[[#This Row],[Preservation Method]]</f>
        <v>H2SO4</v>
      </c>
      <c r="I3" s="18" t="str">
        <f>Table1[[#This Row],[Cool (Wet Ice) to &lt;4°C]]</f>
        <v>YES</v>
      </c>
      <c r="J3" s="18">
        <f>Table1[[#This Row],[Final Volume (mL)]]/1000</f>
        <v>7.8150000000000004</v>
      </c>
    </row>
    <row r="4" spans="1:10">
      <c r="A4" s="18">
        <v>3</v>
      </c>
      <c r="B4" s="18">
        <f>Table1[[#This Row],[Sample ID]]</f>
        <v>228</v>
      </c>
      <c r="C4" s="18">
        <f>Table1[[#This Row],[ARL Set No.]]</f>
        <v>112</v>
      </c>
      <c r="D4" s="18">
        <f>Table1[[#This Row],[ARL Lab No.]]</f>
        <v>3645</v>
      </c>
      <c r="E4" s="19">
        <f>Table1[[#This Row],[Sample Date]]</f>
        <v>39671</v>
      </c>
      <c r="F4" s="18" t="e">
        <f>CONCATENATE(FieldWorksheet!J4,":",FieldWorksheet!#REF!,FieldWorksheet!L4)</f>
        <v>#REF!</v>
      </c>
      <c r="G4" s="18" t="str">
        <f>G3</f>
        <v>NOx-N</v>
      </c>
      <c r="H4" s="18" t="str">
        <f>Table1[[#This Row],[Preservation Method]]</f>
        <v>H2SO4</v>
      </c>
      <c r="I4" s="18" t="str">
        <f>Table1[[#This Row],[Cool (Wet Ice) to &lt;4°C]]</f>
        <v>YES</v>
      </c>
      <c r="J4" s="18">
        <f>Table1[[#This Row],[Final Volume (mL)]]/1000</f>
        <v>13.02</v>
      </c>
    </row>
    <row r="5" spans="1:10">
      <c r="A5" s="18">
        <v>4</v>
      </c>
      <c r="B5" s="18">
        <f>Table1[[#This Row],[Sample ID]]</f>
        <v>229</v>
      </c>
      <c r="C5" s="18">
        <f>Table1[[#This Row],[ARL Set No.]]</f>
        <v>112</v>
      </c>
      <c r="D5" s="18">
        <f>Table1[[#This Row],[ARL Lab No.]]</f>
        <v>3646</v>
      </c>
      <c r="E5" s="19">
        <f>Table1[[#This Row],[Sample Date]]</f>
        <v>39671</v>
      </c>
      <c r="F5" s="18" t="e">
        <f>CONCATENATE(FieldWorksheet!J5,":",FieldWorksheet!#REF!,FieldWorksheet!L5)</f>
        <v>#REF!</v>
      </c>
      <c r="G5" s="18" t="str">
        <f t="shared" ref="G5:G65" si="0">G4</f>
        <v>NOx-N</v>
      </c>
      <c r="H5" s="18" t="str">
        <f>Table1[[#This Row],[Preservation Method]]</f>
        <v>H2SO4</v>
      </c>
      <c r="I5" s="18" t="str">
        <f>Table1[[#This Row],[Cool (Wet Ice) to &lt;4°C]]</f>
        <v>YES</v>
      </c>
      <c r="J5" s="18">
        <f>Table1[[#This Row],[Final Volume (mL)]]/1000</f>
        <v>5.79</v>
      </c>
    </row>
    <row r="6" spans="1:10">
      <c r="A6" s="18">
        <v>5</v>
      </c>
      <c r="B6" s="18">
        <f>Table1[[#This Row],[Sample ID]]</f>
        <v>230</v>
      </c>
      <c r="C6" s="18">
        <f>Table1[[#This Row],[ARL Set No.]]</f>
        <v>112</v>
      </c>
      <c r="D6" s="18">
        <f>Table1[[#This Row],[ARL Lab No.]]</f>
        <v>3647</v>
      </c>
      <c r="E6" s="19">
        <f>Table1[[#This Row],[Sample Date]]</f>
        <v>39671</v>
      </c>
      <c r="F6" s="18" t="e">
        <f>CONCATENATE(FieldWorksheet!J6,":",FieldWorksheet!#REF!,FieldWorksheet!L6)</f>
        <v>#REF!</v>
      </c>
      <c r="G6" s="18" t="str">
        <f t="shared" si="0"/>
        <v>NOx-N</v>
      </c>
      <c r="H6" s="18" t="str">
        <f>Table1[[#This Row],[Preservation Method]]</f>
        <v>H2SO4</v>
      </c>
      <c r="I6" s="18" t="str">
        <f>Table1[[#This Row],[Cool (Wet Ice) to &lt;4°C]]</f>
        <v>YES</v>
      </c>
      <c r="J6" s="18">
        <f>Table1[[#This Row],[Final Volume (mL)]]/1000</f>
        <v>11.275</v>
      </c>
    </row>
    <row r="7" spans="1:10">
      <c r="A7" s="18">
        <v>6</v>
      </c>
      <c r="B7" s="18">
        <f>Table1[[#This Row],[Sample ID]]</f>
        <v>231</v>
      </c>
      <c r="C7" s="18">
        <f>Table1[[#This Row],[ARL Set No.]]</f>
        <v>112</v>
      </c>
      <c r="D7" s="18">
        <f>Table1[[#This Row],[ARL Lab No.]]</f>
        <v>3648</v>
      </c>
      <c r="E7" s="19">
        <f>Table1[[#This Row],[Sample Date]]</f>
        <v>39671</v>
      </c>
      <c r="F7" s="18" t="e">
        <f>CONCATENATE(FieldWorksheet!J7,":",FieldWorksheet!#REF!,FieldWorksheet!L7)</f>
        <v>#REF!</v>
      </c>
      <c r="G7" s="18" t="str">
        <f t="shared" si="0"/>
        <v>NOx-N</v>
      </c>
      <c r="H7" s="18" t="str">
        <f>Table1[[#This Row],[Preservation Method]]</f>
        <v>H2SO4</v>
      </c>
      <c r="I7" s="18" t="str">
        <f>Table1[[#This Row],[Cool (Wet Ice) to &lt;4°C]]</f>
        <v>YES</v>
      </c>
      <c r="J7" s="18">
        <f>Table1[[#This Row],[Final Volume (mL)]]/1000</f>
        <v>3.8149999999999999</v>
      </c>
    </row>
    <row r="8" spans="1:10">
      <c r="A8" s="18">
        <v>7</v>
      </c>
      <c r="B8" s="18">
        <f>Table1[[#This Row],[Sample ID]]</f>
        <v>232</v>
      </c>
      <c r="C8" s="18">
        <f>Table1[[#This Row],[ARL Set No.]]</f>
        <v>112</v>
      </c>
      <c r="D8" s="18">
        <f>Table1[[#This Row],[ARL Lab No.]]</f>
        <v>3649</v>
      </c>
      <c r="E8" s="19">
        <f>Table1[[#This Row],[Sample Date]]</f>
        <v>39671</v>
      </c>
      <c r="F8" s="18" t="e">
        <f>CONCATENATE(FieldWorksheet!J8,":",FieldWorksheet!#REF!,FieldWorksheet!L8)</f>
        <v>#REF!</v>
      </c>
      <c r="G8" s="18" t="str">
        <f t="shared" si="0"/>
        <v>NOx-N</v>
      </c>
      <c r="H8" s="18" t="str">
        <f>Table1[[#This Row],[Preservation Method]]</f>
        <v>H2SO4</v>
      </c>
      <c r="I8" s="18" t="str">
        <f>Table1[[#This Row],[Cool (Wet Ice) to &lt;4°C]]</f>
        <v>YES</v>
      </c>
      <c r="J8" s="18">
        <f>Table1[[#This Row],[Final Volume (mL)]]/1000</f>
        <v>16.25</v>
      </c>
    </row>
    <row r="9" spans="1:10">
      <c r="A9" s="18">
        <v>8</v>
      </c>
      <c r="B9" s="18">
        <f>Table1[[#This Row],[Sample ID]]</f>
        <v>233</v>
      </c>
      <c r="C9" s="18">
        <f>Table1[[#This Row],[ARL Set No.]]</f>
        <v>112</v>
      </c>
      <c r="D9" s="18">
        <f>Table1[[#This Row],[ARL Lab No.]]</f>
        <v>3650</v>
      </c>
      <c r="E9" s="19">
        <f>Table1[[#This Row],[Sample Date]]</f>
        <v>39671</v>
      </c>
      <c r="F9" s="18" t="e">
        <f>CONCATENATE(FieldWorksheet!J9,":",FieldWorksheet!#REF!,FieldWorksheet!L9)</f>
        <v>#REF!</v>
      </c>
      <c r="G9" s="18" t="str">
        <f t="shared" si="0"/>
        <v>NOx-N</v>
      </c>
      <c r="H9" s="18" t="str">
        <f>Table1[[#This Row],[Preservation Method]]</f>
        <v>H2SO4</v>
      </c>
      <c r="I9" s="18" t="str">
        <f>Table1[[#This Row],[Cool (Wet Ice) to &lt;4°C]]</f>
        <v>YES</v>
      </c>
      <c r="J9" s="18">
        <f>Table1[[#This Row],[Final Volume (mL)]]/1000</f>
        <v>7.4550000000000001</v>
      </c>
    </row>
    <row r="10" spans="1:10">
      <c r="A10" s="18">
        <v>9</v>
      </c>
      <c r="B10" s="18">
        <f>Table1[[#This Row],[Sample ID]]</f>
        <v>234</v>
      </c>
      <c r="C10" s="18">
        <f>Table1[[#This Row],[ARL Set No.]]</f>
        <v>112</v>
      </c>
      <c r="D10" s="18">
        <f>Table1[[#This Row],[ARL Lab No.]]</f>
        <v>3651</v>
      </c>
      <c r="E10" s="19">
        <f>Table1[[#This Row],[Sample Date]]</f>
        <v>39671</v>
      </c>
      <c r="F10" s="18" t="e">
        <f>CONCATENATE(FieldWorksheet!J10,":",FieldWorksheet!#REF!,FieldWorksheet!L10)</f>
        <v>#REF!</v>
      </c>
      <c r="G10" s="18" t="str">
        <f t="shared" si="0"/>
        <v>NOx-N</v>
      </c>
      <c r="H10" s="18" t="str">
        <f>Table1[[#This Row],[Preservation Method]]</f>
        <v>H2SO4</v>
      </c>
      <c r="I10" s="18" t="str">
        <f>Table1[[#This Row],[Cool (Wet Ice) to &lt;4°C]]</f>
        <v>YES</v>
      </c>
      <c r="J10" s="18">
        <f>Table1[[#This Row],[Final Volume (mL)]]/1000</f>
        <v>2.4849999999999999</v>
      </c>
    </row>
    <row r="11" spans="1:10">
      <c r="A11" s="18">
        <v>10</v>
      </c>
      <c r="B11" s="18">
        <f>Table1[[#This Row],[Sample ID]]</f>
        <v>235</v>
      </c>
      <c r="C11" s="18">
        <f>Table1[[#This Row],[ARL Set No.]]</f>
        <v>112</v>
      </c>
      <c r="D11" s="18">
        <f>Table1[[#This Row],[ARL Lab No.]]</f>
        <v>3652</v>
      </c>
      <c r="E11" s="19">
        <f>Table1[[#This Row],[Sample Date]]</f>
        <v>39671</v>
      </c>
      <c r="F11" s="18" t="e">
        <f>CONCATENATE(FieldWorksheet!J11,":",FieldWorksheet!#REF!,FieldWorksheet!L11)</f>
        <v>#REF!</v>
      </c>
      <c r="G11" s="18" t="str">
        <f t="shared" si="0"/>
        <v>NOx-N</v>
      </c>
      <c r="H11" s="18" t="str">
        <f>Table1[[#This Row],[Preservation Method]]</f>
        <v>H2SO4</v>
      </c>
      <c r="I11" s="18" t="str">
        <f>Table1[[#This Row],[Cool (Wet Ice) to &lt;4°C]]</f>
        <v>YES</v>
      </c>
      <c r="J11" s="18">
        <f>Table1[[#This Row],[Final Volume (mL)]]/1000</f>
        <v>15.835000000000001</v>
      </c>
    </row>
    <row r="12" spans="1:10">
      <c r="A12" s="18">
        <v>11</v>
      </c>
      <c r="B12" s="18">
        <f>Table1[[#This Row],[Sample ID]]</f>
        <v>236</v>
      </c>
      <c r="C12" s="18">
        <f>Table1[[#This Row],[ARL Set No.]]</f>
        <v>112</v>
      </c>
      <c r="D12" s="18">
        <f>Table1[[#This Row],[ARL Lab No.]]</f>
        <v>3653</v>
      </c>
      <c r="E12" s="19">
        <f>Table1[[#This Row],[Sample Date]]</f>
        <v>39671</v>
      </c>
      <c r="F12" s="18" t="e">
        <f>CONCATENATE(FieldWorksheet!J12,":",FieldWorksheet!#REF!,FieldWorksheet!L12)</f>
        <v>#REF!</v>
      </c>
      <c r="G12" s="18" t="str">
        <f t="shared" si="0"/>
        <v>NOx-N</v>
      </c>
      <c r="H12" s="18" t="str">
        <f>Table1[[#This Row],[Preservation Method]]</f>
        <v>H2SO4</v>
      </c>
      <c r="I12" s="18" t="str">
        <f>Table1[[#This Row],[Cool (Wet Ice) to &lt;4°C]]</f>
        <v>YES</v>
      </c>
      <c r="J12" s="18">
        <f>Table1[[#This Row],[Final Volume (mL)]]/1000</f>
        <v>8.6850000000000005</v>
      </c>
    </row>
    <row r="13" spans="1:10">
      <c r="A13" s="18">
        <v>12</v>
      </c>
      <c r="B13" s="18">
        <f>Table1[[#This Row],[Sample ID]]</f>
        <v>237</v>
      </c>
      <c r="C13" s="18">
        <f>Table1[[#This Row],[ARL Set No.]]</f>
        <v>112</v>
      </c>
      <c r="D13" s="18">
        <f>Table1[[#This Row],[ARL Lab No.]]</f>
        <v>3654</v>
      </c>
      <c r="E13" s="19">
        <f>Table1[[#This Row],[Sample Date]]</f>
        <v>39671</v>
      </c>
      <c r="F13" s="18" t="e">
        <f>CONCATENATE(FieldWorksheet!J13,":",FieldWorksheet!#REF!,FieldWorksheet!L13)</f>
        <v>#REF!</v>
      </c>
      <c r="G13" s="18" t="str">
        <f t="shared" si="0"/>
        <v>NOx-N</v>
      </c>
      <c r="H13" s="18" t="str">
        <f>Table1[[#This Row],[Preservation Method]]</f>
        <v>H2SO4</v>
      </c>
      <c r="I13" s="18" t="str">
        <f>Table1[[#This Row],[Cool (Wet Ice) to &lt;4°C]]</f>
        <v>YES</v>
      </c>
      <c r="J13" s="18">
        <f>Table1[[#This Row],[Final Volume (mL)]]/1000</f>
        <v>11.72</v>
      </c>
    </row>
    <row r="14" spans="1:10">
      <c r="A14" s="18">
        <v>13</v>
      </c>
      <c r="B14" s="18">
        <f>Table1[[#This Row],[Sample ID]]</f>
        <v>238</v>
      </c>
      <c r="C14" s="18">
        <f>Table1[[#This Row],[ARL Set No.]]</f>
        <v>112</v>
      </c>
      <c r="D14" s="18">
        <f>Table1[[#This Row],[ARL Lab No.]]</f>
        <v>3655</v>
      </c>
      <c r="E14" s="19">
        <f>Table1[[#This Row],[Sample Date]]</f>
        <v>39671</v>
      </c>
      <c r="F14" s="18" t="e">
        <f>CONCATENATE(FieldWorksheet!J14,":",FieldWorksheet!#REF!,FieldWorksheet!L14)</f>
        <v>#REF!</v>
      </c>
      <c r="G14" s="18" t="str">
        <f t="shared" si="0"/>
        <v>NOx-N</v>
      </c>
      <c r="H14" s="18" t="str">
        <f>Table1[[#This Row],[Preservation Method]]</f>
        <v>H2SO4</v>
      </c>
      <c r="I14" s="18" t="str">
        <f>Table1[[#This Row],[Cool (Wet Ice) to &lt;4°C]]</f>
        <v>YES</v>
      </c>
      <c r="J14" s="18">
        <f>Table1[[#This Row],[Final Volume (mL)]]/1000</f>
        <v>15.85</v>
      </c>
    </row>
    <row r="15" spans="1:10">
      <c r="A15" s="18">
        <v>14</v>
      </c>
      <c r="B15" s="18">
        <f>Table1[[#This Row],[Sample ID]]</f>
        <v>239</v>
      </c>
      <c r="C15" s="18">
        <f>Table1[[#This Row],[ARL Set No.]]</f>
        <v>112</v>
      </c>
      <c r="D15" s="18">
        <f>Table1[[#This Row],[ARL Lab No.]]</f>
        <v>3656</v>
      </c>
      <c r="E15" s="19">
        <f>Table1[[#This Row],[Sample Date]]</f>
        <v>39671</v>
      </c>
      <c r="F15" s="18" t="e">
        <f>CONCATENATE(FieldWorksheet!J15,":",FieldWorksheet!#REF!,FieldWorksheet!L15)</f>
        <v>#REF!</v>
      </c>
      <c r="G15" s="18" t="str">
        <f t="shared" si="0"/>
        <v>NOx-N</v>
      </c>
      <c r="H15" s="18" t="str">
        <f>Table1[[#This Row],[Preservation Method]]</f>
        <v>H2SO4</v>
      </c>
      <c r="I15" s="18" t="str">
        <f>Table1[[#This Row],[Cool (Wet Ice) to &lt;4°C]]</f>
        <v>YES</v>
      </c>
      <c r="J15" s="18">
        <f>Table1[[#This Row],[Final Volume (mL)]]/1000</f>
        <v>7.1449999999999996</v>
      </c>
    </row>
    <row r="16" spans="1:10">
      <c r="A16" s="18">
        <v>15</v>
      </c>
      <c r="B16" s="18">
        <f>Table1[[#This Row],[Sample ID]]</f>
        <v>240</v>
      </c>
      <c r="C16" s="18">
        <f>Table1[[#This Row],[ARL Set No.]]</f>
        <v>112</v>
      </c>
      <c r="D16" s="18">
        <f>Table1[[#This Row],[ARL Lab No.]]</f>
        <v>3657</v>
      </c>
      <c r="E16" s="19">
        <f>Table1[[#This Row],[Sample Date]]</f>
        <v>39671</v>
      </c>
      <c r="F16" s="18" t="e">
        <f>CONCATENATE(FieldWorksheet!J16,":",FieldWorksheet!#REF!,FieldWorksheet!L16)</f>
        <v>#REF!</v>
      </c>
      <c r="G16" s="18" t="str">
        <f t="shared" si="0"/>
        <v>NOx-N</v>
      </c>
      <c r="H16" s="18" t="str">
        <f>Table1[[#This Row],[Preservation Method]]</f>
        <v>H2SO4</v>
      </c>
      <c r="I16" s="18" t="str">
        <f>Table1[[#This Row],[Cool (Wet Ice) to &lt;4°C]]</f>
        <v>YES</v>
      </c>
      <c r="J16" s="18">
        <f>Table1[[#This Row],[Final Volume (mL)]]/1000</f>
        <v>6.18</v>
      </c>
    </row>
    <row r="17" spans="1:10">
      <c r="A17" s="18">
        <v>16</v>
      </c>
      <c r="B17" s="18">
        <f>Table1[[#This Row],[Sample ID]]</f>
        <v>241</v>
      </c>
      <c r="C17" s="18">
        <f>Table1[[#This Row],[ARL Set No.]]</f>
        <v>112</v>
      </c>
      <c r="D17" s="18">
        <f>Table1[[#This Row],[ARL Lab No.]]</f>
        <v>3658</v>
      </c>
      <c r="E17" s="19">
        <f>Table1[[#This Row],[Sample Date]]</f>
        <v>39671</v>
      </c>
      <c r="F17" s="18" t="e">
        <f>CONCATENATE(FieldWorksheet!J17,":",FieldWorksheet!#REF!,FieldWorksheet!L17)</f>
        <v>#REF!</v>
      </c>
      <c r="G17" s="18" t="str">
        <f t="shared" si="0"/>
        <v>NOx-N</v>
      </c>
      <c r="H17" s="18" t="str">
        <f>Table1[[#This Row],[Preservation Method]]</f>
        <v>H2SO4</v>
      </c>
      <c r="I17" s="18" t="str">
        <f>Table1[[#This Row],[Cool (Wet Ice) to &lt;4°C]]</f>
        <v>YES</v>
      </c>
      <c r="J17" s="18">
        <f>Table1[[#This Row],[Final Volume (mL)]]/1000</f>
        <v>5.915</v>
      </c>
    </row>
    <row r="18" spans="1:10">
      <c r="A18" s="18">
        <v>17</v>
      </c>
      <c r="B18" s="18">
        <f>Table1[[#This Row],[Sample ID]]</f>
        <v>242</v>
      </c>
      <c r="C18" s="18">
        <f>Table1[[#This Row],[ARL Set No.]]</f>
        <v>112</v>
      </c>
      <c r="D18" s="18">
        <f>Table1[[#This Row],[ARL Lab No.]]</f>
        <v>3659</v>
      </c>
      <c r="E18" s="19">
        <f>Table1[[#This Row],[Sample Date]]</f>
        <v>39671</v>
      </c>
      <c r="F18" s="18" t="e">
        <f>CONCATENATE(FieldWorksheet!J18,":",FieldWorksheet!#REF!,FieldWorksheet!L18)</f>
        <v>#REF!</v>
      </c>
      <c r="G18" s="18" t="str">
        <f t="shared" si="0"/>
        <v>NOx-N</v>
      </c>
      <c r="H18" s="18" t="str">
        <f>Table1[[#This Row],[Preservation Method]]</f>
        <v>H2SO4</v>
      </c>
      <c r="I18" s="18" t="str">
        <f>Table1[[#This Row],[Cool (Wet Ice) to &lt;4°C]]</f>
        <v>YES</v>
      </c>
      <c r="J18" s="18">
        <f>Table1[[#This Row],[Final Volume (mL)]]/1000</f>
        <v>3.78</v>
      </c>
    </row>
    <row r="19" spans="1:10">
      <c r="A19" s="18">
        <v>18</v>
      </c>
      <c r="B19" s="18">
        <f>Table1[[#This Row],[Sample ID]]</f>
        <v>243</v>
      </c>
      <c r="C19" s="18">
        <f>Table1[[#This Row],[ARL Set No.]]</f>
        <v>112</v>
      </c>
      <c r="D19" s="18">
        <f>Table1[[#This Row],[ARL Lab No.]]</f>
        <v>3660</v>
      </c>
      <c r="E19" s="19">
        <f>Table1[[#This Row],[Sample Date]]</f>
        <v>39671</v>
      </c>
      <c r="F19" s="18" t="e">
        <f>CONCATENATE(FieldWorksheet!J19,":",FieldWorksheet!#REF!,FieldWorksheet!L19)</f>
        <v>#REF!</v>
      </c>
      <c r="G19" s="18" t="str">
        <f t="shared" si="0"/>
        <v>NOx-N</v>
      </c>
      <c r="H19" s="18" t="str">
        <f>Table1[[#This Row],[Preservation Method]]</f>
        <v>H2SO4</v>
      </c>
      <c r="I19" s="18" t="str">
        <f>Table1[[#This Row],[Cool (Wet Ice) to &lt;4°C]]</f>
        <v>YES</v>
      </c>
      <c r="J19" s="18">
        <f>Table1[[#This Row],[Final Volume (mL)]]/1000</f>
        <v>7.98</v>
      </c>
    </row>
    <row r="20" spans="1:10">
      <c r="A20" s="18">
        <v>19</v>
      </c>
      <c r="B20" s="18">
        <f>Table1[[#This Row],[Sample ID]]</f>
        <v>244</v>
      </c>
      <c r="C20" s="18">
        <f>Table1[[#This Row],[ARL Set No.]]</f>
        <v>112</v>
      </c>
      <c r="D20" s="18">
        <f>Table1[[#This Row],[ARL Lab No.]]</f>
        <v>3661</v>
      </c>
      <c r="E20" s="19">
        <f>Table1[[#This Row],[Sample Date]]</f>
        <v>39671</v>
      </c>
      <c r="F20" s="18" t="e">
        <f>CONCATENATE(FieldWorksheet!J20,":",FieldWorksheet!#REF!,FieldWorksheet!L20)</f>
        <v>#REF!</v>
      </c>
      <c r="G20" s="18" t="str">
        <f t="shared" si="0"/>
        <v>NOx-N</v>
      </c>
      <c r="H20" s="18" t="str">
        <f>Table1[[#This Row],[Preservation Method]]</f>
        <v>H2SO4</v>
      </c>
      <c r="I20" s="18" t="str">
        <f>Table1[[#This Row],[Cool (Wet Ice) to &lt;4°C]]</f>
        <v>YES</v>
      </c>
      <c r="J20" s="18">
        <f>Table1[[#This Row],[Final Volume (mL)]]/1000</f>
        <v>7.21</v>
      </c>
    </row>
    <row r="21" spans="1:10">
      <c r="A21" s="18">
        <v>20</v>
      </c>
      <c r="B21" s="18">
        <f>Table1[[#This Row],[Sample ID]]</f>
        <v>245</v>
      </c>
      <c r="C21" s="18">
        <f>Table1[[#This Row],[ARL Set No.]]</f>
        <v>112</v>
      </c>
      <c r="D21" s="18">
        <f>Table1[[#This Row],[ARL Lab No.]]</f>
        <v>3662</v>
      </c>
      <c r="E21" s="19">
        <f>Table1[[#This Row],[Sample Date]]</f>
        <v>39671</v>
      </c>
      <c r="F21" s="18" t="e">
        <f>CONCATENATE(FieldWorksheet!J21,":",FieldWorksheet!#REF!,FieldWorksheet!L21)</f>
        <v>#REF!</v>
      </c>
      <c r="G21" s="18" t="str">
        <f t="shared" si="0"/>
        <v>NOx-N</v>
      </c>
      <c r="H21" s="18" t="str">
        <f>Table1[[#This Row],[Preservation Method]]</f>
        <v>H2SO4</v>
      </c>
      <c r="I21" s="18" t="str">
        <f>Table1[[#This Row],[Cool (Wet Ice) to &lt;4°C]]</f>
        <v>YES</v>
      </c>
      <c r="J21" s="18">
        <f>Table1[[#This Row],[Final Volume (mL)]]/1000</f>
        <v>4.9349999999999996</v>
      </c>
    </row>
    <row r="22" spans="1:10">
      <c r="A22" s="18">
        <v>21</v>
      </c>
      <c r="B22" s="18">
        <f>Table1[[#This Row],[Sample ID]]</f>
        <v>246</v>
      </c>
      <c r="C22" s="18">
        <f>Table1[[#This Row],[ARL Set No.]]</f>
        <v>112</v>
      </c>
      <c r="D22" s="18">
        <f>Table1[[#This Row],[ARL Lab No.]]</f>
        <v>3663</v>
      </c>
      <c r="E22" s="19">
        <f>Table1[[#This Row],[Sample Date]]</f>
        <v>39671</v>
      </c>
      <c r="F22" s="18" t="e">
        <f>CONCATENATE(FieldWorksheet!J22,":",FieldWorksheet!#REF!,FieldWorksheet!L22)</f>
        <v>#REF!</v>
      </c>
      <c r="G22" s="18" t="str">
        <f t="shared" si="0"/>
        <v>NOx-N</v>
      </c>
      <c r="H22" s="18" t="str">
        <f>Table1[[#This Row],[Preservation Method]]</f>
        <v>H2SO4</v>
      </c>
      <c r="I22" s="18" t="str">
        <f>Table1[[#This Row],[Cool (Wet Ice) to &lt;4°C]]</f>
        <v>YES</v>
      </c>
      <c r="J22" s="18">
        <f>Table1[[#This Row],[Final Volume (mL)]]/1000</f>
        <v>7.39</v>
      </c>
    </row>
    <row r="23" spans="1:10">
      <c r="A23" s="18">
        <v>22</v>
      </c>
      <c r="B23" s="18">
        <f>Table1[[#This Row],[Sample ID]]</f>
        <v>247</v>
      </c>
      <c r="C23" s="18">
        <f>Table1[[#This Row],[ARL Set No.]]</f>
        <v>112</v>
      </c>
      <c r="D23" s="18">
        <f>Table1[[#This Row],[ARL Lab No.]]</f>
        <v>3664</v>
      </c>
      <c r="E23" s="19">
        <f>Table1[[#This Row],[Sample Date]]</f>
        <v>39671</v>
      </c>
      <c r="F23" s="18" t="str">
        <f>CONCATENATE(FieldWorksheet!J23,":",FieldWorksheet!K2,FieldWorksheet!L23)</f>
        <v>1:21PM</v>
      </c>
      <c r="G23" s="18" t="str">
        <f t="shared" si="0"/>
        <v>NOx-N</v>
      </c>
      <c r="H23" s="18" t="str">
        <f>Table1[[#This Row],[Preservation Method]]</f>
        <v>H2SO4</v>
      </c>
      <c r="I23" s="18" t="str">
        <f>Table1[[#This Row],[Cool (Wet Ice) to &lt;4°C]]</f>
        <v>YES</v>
      </c>
      <c r="J23" s="18">
        <f>Table1[[#This Row],[Final Volume (mL)]]/1000</f>
        <v>6.14</v>
      </c>
    </row>
    <row r="24" spans="1:10">
      <c r="A24" s="18">
        <v>23</v>
      </c>
      <c r="B24" s="18">
        <f>Table1[[#This Row],[Sample ID]]</f>
        <v>248</v>
      </c>
      <c r="C24" s="18">
        <f>Table1[[#This Row],[ARL Set No.]]</f>
        <v>112</v>
      </c>
      <c r="D24" s="18">
        <f>Table1[[#This Row],[ARL Lab No.]]</f>
        <v>3665</v>
      </c>
      <c r="E24" s="19">
        <f>Table1[[#This Row],[Sample Date]]</f>
        <v>39671</v>
      </c>
      <c r="F24" s="18" t="str">
        <f>CONCATENATE(FieldWorksheet!J24,":",FieldWorksheet!K3,FieldWorksheet!L24)</f>
        <v>1:18PM</v>
      </c>
      <c r="G24" s="18" t="str">
        <f t="shared" si="0"/>
        <v>NOx-N</v>
      </c>
      <c r="H24" s="18" t="str">
        <f>Table1[[#This Row],[Preservation Method]]</f>
        <v>H2SO4</v>
      </c>
      <c r="I24" s="18" t="str">
        <f>Table1[[#This Row],[Cool (Wet Ice) to &lt;4°C]]</f>
        <v>YES</v>
      </c>
      <c r="J24" s="18">
        <f>Table1[[#This Row],[Final Volume (mL)]]/1000</f>
        <v>5.76</v>
      </c>
    </row>
    <row r="25" spans="1:10">
      <c r="A25" s="18">
        <v>24</v>
      </c>
      <c r="B25" s="18">
        <f>Table1[[#This Row],[Sample ID]]</f>
        <v>249</v>
      </c>
      <c r="C25" s="18">
        <f>Table1[[#This Row],[ARL Set No.]]</f>
        <v>112</v>
      </c>
      <c r="D25" s="18">
        <f>Table1[[#This Row],[ARL Lab No.]]</f>
        <v>3666</v>
      </c>
      <c r="E25" s="19">
        <f>Table1[[#This Row],[Sample Date]]</f>
        <v>39671</v>
      </c>
      <c r="F25" s="18" t="str">
        <f>CONCATENATE(FieldWorksheet!J25,":",FieldWorksheet!K4,FieldWorksheet!L25)</f>
        <v>1:31PM</v>
      </c>
      <c r="G25" s="18" t="str">
        <f t="shared" si="0"/>
        <v>NOx-N</v>
      </c>
      <c r="H25" s="18" t="str">
        <f>Table1[[#This Row],[Preservation Method]]</f>
        <v>H2SO4</v>
      </c>
      <c r="I25" s="18" t="str">
        <f>Table1[[#This Row],[Cool (Wet Ice) to &lt;4°C]]</f>
        <v>YES</v>
      </c>
      <c r="J25" s="18">
        <f>Table1[[#This Row],[Final Volume (mL)]]/1000</f>
        <v>7.875</v>
      </c>
    </row>
    <row r="26" spans="1:10">
      <c r="A26" s="18">
        <v>25</v>
      </c>
      <c r="B26" s="18">
        <f>Table1[[#This Row],[Sample ID]]</f>
        <v>250</v>
      </c>
      <c r="C26" s="18">
        <f>Table1[[#This Row],[ARL Set No.]]</f>
        <v>112</v>
      </c>
      <c r="D26" s="18">
        <f>Table1[[#This Row],[ARL Lab No.]]</f>
        <v>3667</v>
      </c>
      <c r="E26" s="19">
        <f>Table1[[#This Row],[Sample Date]]</f>
        <v>39671</v>
      </c>
      <c r="F26" s="18" t="str">
        <f>CONCATENATE(FieldWorksheet!J26,":",FieldWorksheet!K5,FieldWorksheet!L26)</f>
        <v>1:27PM</v>
      </c>
      <c r="G26" s="18" t="str">
        <f t="shared" si="0"/>
        <v>NOx-N</v>
      </c>
      <c r="H26" s="18" t="str">
        <f>Table1[[#This Row],[Preservation Method]]</f>
        <v>H2SO4</v>
      </c>
      <c r="I26" s="18" t="str">
        <f>Table1[[#This Row],[Cool (Wet Ice) to &lt;4°C]]</f>
        <v>YES</v>
      </c>
      <c r="J26" s="18">
        <f>Table1[[#This Row],[Final Volume (mL)]]/1000</f>
        <v>2.7</v>
      </c>
    </row>
    <row r="27" spans="1:10">
      <c r="A27" s="18">
        <v>26</v>
      </c>
      <c r="B27" s="18">
        <f>Table1[[#This Row],[Sample ID]]</f>
        <v>251</v>
      </c>
      <c r="C27" s="18">
        <f>Table1[[#This Row],[ARL Set No.]]</f>
        <v>112</v>
      </c>
      <c r="D27" s="18">
        <f>Table1[[#This Row],[ARL Lab No.]]</f>
        <v>3668</v>
      </c>
      <c r="E27" s="19">
        <f>Table1[[#This Row],[Sample Date]]</f>
        <v>39671</v>
      </c>
      <c r="F27" s="18" t="str">
        <f>CONCATENATE(FieldWorksheet!J27,":",FieldWorksheet!K6,FieldWorksheet!L27)</f>
        <v>1:42PM</v>
      </c>
      <c r="G27" s="18" t="str">
        <f t="shared" si="0"/>
        <v>NOx-N</v>
      </c>
      <c r="H27" s="18" t="str">
        <f>Table1[[#This Row],[Preservation Method]]</f>
        <v>H2SO4</v>
      </c>
      <c r="I27" s="18" t="str">
        <f>Table1[[#This Row],[Cool (Wet Ice) to &lt;4°C]]</f>
        <v>YES</v>
      </c>
      <c r="J27" s="18">
        <f>Table1[[#This Row],[Final Volume (mL)]]/1000</f>
        <v>9.06</v>
      </c>
    </row>
    <row r="28" spans="1:10">
      <c r="A28" s="18">
        <v>27</v>
      </c>
      <c r="B28" s="18">
        <f>Table1[[#This Row],[Sample ID]]</f>
        <v>252</v>
      </c>
      <c r="C28" s="18">
        <f>Table1[[#This Row],[ARL Set No.]]</f>
        <v>112</v>
      </c>
      <c r="D28" s="18">
        <f>Table1[[#This Row],[ARL Lab No.]]</f>
        <v>3669</v>
      </c>
      <c r="E28" s="19">
        <f>Table1[[#This Row],[Sample Date]]</f>
        <v>39671</v>
      </c>
      <c r="F28" s="18" t="str">
        <f>CONCATENATE(FieldWorksheet!J28,":",FieldWorksheet!K7,FieldWorksheet!L28)</f>
        <v>2:38PM</v>
      </c>
      <c r="G28" s="18" t="str">
        <f t="shared" si="0"/>
        <v>NOx-N</v>
      </c>
      <c r="H28" s="18" t="str">
        <f>Table1[[#This Row],[Preservation Method]]</f>
        <v>H2SO4</v>
      </c>
      <c r="I28" s="18" t="str">
        <f>Table1[[#This Row],[Cool (Wet Ice) to &lt;4°C]]</f>
        <v>YES</v>
      </c>
      <c r="J28" s="18">
        <f>Table1[[#This Row],[Final Volume (mL)]]/1000</f>
        <v>6.04</v>
      </c>
    </row>
    <row r="29" spans="1:10">
      <c r="A29" s="18">
        <v>28</v>
      </c>
      <c r="B29" s="18">
        <f>Table1[[#This Row],[Sample ID]]</f>
        <v>253</v>
      </c>
      <c r="C29" s="18">
        <f>Table1[[#This Row],[ARL Set No.]]</f>
        <v>112</v>
      </c>
      <c r="D29" s="18">
        <f>Table1[[#This Row],[ARL Lab No.]]</f>
        <v>3670</v>
      </c>
      <c r="E29" s="19">
        <f>Table1[[#This Row],[Sample Date]]</f>
        <v>39671</v>
      </c>
      <c r="F29" s="18" t="str">
        <f>CONCATENATE(FieldWorksheet!J29,":",FieldWorksheet!K8,FieldWorksheet!L29)</f>
        <v>2:54PM</v>
      </c>
      <c r="G29" s="18" t="str">
        <f t="shared" si="0"/>
        <v>NOx-N</v>
      </c>
      <c r="H29" s="18" t="str">
        <f>Table1[[#This Row],[Preservation Method]]</f>
        <v>H2SO4</v>
      </c>
      <c r="I29" s="18" t="str">
        <f>Table1[[#This Row],[Cool (Wet Ice) to &lt;4°C]]</f>
        <v>YES</v>
      </c>
      <c r="J29" s="18">
        <f>Table1[[#This Row],[Final Volume (mL)]]/1000</f>
        <v>10.08</v>
      </c>
    </row>
    <row r="30" spans="1:10">
      <c r="A30" s="18">
        <v>29</v>
      </c>
      <c r="B30" s="18">
        <f>Table1[[#This Row],[Sample ID]]</f>
        <v>254</v>
      </c>
      <c r="C30" s="18">
        <f>Table1[[#This Row],[ARL Set No.]]</f>
        <v>112</v>
      </c>
      <c r="D30" s="18">
        <f>Table1[[#This Row],[ARL Lab No.]]</f>
        <v>3671</v>
      </c>
      <c r="E30" s="19">
        <f>Table1[[#This Row],[Sample Date]]</f>
        <v>39671</v>
      </c>
      <c r="F30" s="18" t="str">
        <f>CONCATENATE(FieldWorksheet!J30,":",FieldWorksheet!K9,FieldWorksheet!L30)</f>
        <v>2:50PM</v>
      </c>
      <c r="G30" s="18" t="str">
        <f t="shared" si="0"/>
        <v>NOx-N</v>
      </c>
      <c r="H30" s="18" t="str">
        <f>Table1[[#This Row],[Preservation Method]]</f>
        <v>H2SO4</v>
      </c>
      <c r="I30" s="18" t="str">
        <f>Table1[[#This Row],[Cool (Wet Ice) to &lt;4°C]]</f>
        <v>YES</v>
      </c>
      <c r="J30" s="18">
        <f>Table1[[#This Row],[Final Volume (mL)]]/1000</f>
        <v>14.885</v>
      </c>
    </row>
    <row r="31" spans="1:10">
      <c r="A31" s="18">
        <v>30</v>
      </c>
      <c r="B31" s="18">
        <f>Table1[[#This Row],[Sample ID]]</f>
        <v>255</v>
      </c>
      <c r="C31" s="18">
        <f>Table1[[#This Row],[ARL Set No.]]</f>
        <v>112</v>
      </c>
      <c r="D31" s="18">
        <f>Table1[[#This Row],[ARL Lab No.]]</f>
        <v>3672</v>
      </c>
      <c r="E31" s="19">
        <f>Table1[[#This Row],[Sample Date]]</f>
        <v>39671</v>
      </c>
      <c r="F31" s="18" t="str">
        <f>CONCATENATE(FieldWorksheet!J31,":",FieldWorksheet!K10,FieldWorksheet!L31)</f>
        <v>2:59PM</v>
      </c>
      <c r="G31" s="18" t="str">
        <f t="shared" si="0"/>
        <v>NOx-N</v>
      </c>
      <c r="H31" s="18" t="str">
        <f>Table1[[#This Row],[Preservation Method]]</f>
        <v>H2SO4</v>
      </c>
      <c r="I31" s="18" t="str">
        <f>Table1[[#This Row],[Cool (Wet Ice) to &lt;4°C]]</f>
        <v>YES</v>
      </c>
      <c r="J31" s="18">
        <f>Table1[[#This Row],[Final Volume (mL)]]/1000</f>
        <v>11.324999999999999</v>
      </c>
    </row>
    <row r="32" spans="1:10">
      <c r="A32" s="18">
        <v>31</v>
      </c>
      <c r="B32" s="18">
        <f>Table1[[#This Row],[Sample ID]]</f>
        <v>256</v>
      </c>
      <c r="C32" s="18">
        <f>Table1[[#This Row],[ARL Set No.]]</f>
        <v>112</v>
      </c>
      <c r="D32" s="18">
        <f>Table1[[#This Row],[ARL Lab No.]]</f>
        <v>3673</v>
      </c>
      <c r="E32" s="19">
        <f>Table1[[#This Row],[Sample Date]]</f>
        <v>39671</v>
      </c>
      <c r="F32" s="18" t="str">
        <f>CONCATENATE(FieldWorksheet!J32,":",FieldWorksheet!K11,FieldWorksheet!L32)</f>
        <v>2:14PM</v>
      </c>
      <c r="G32" s="18" t="str">
        <f t="shared" si="0"/>
        <v>NOx-N</v>
      </c>
      <c r="H32" s="18" t="str">
        <f>Table1[[#This Row],[Preservation Method]]</f>
        <v>H2SO4</v>
      </c>
      <c r="I32" s="18" t="str">
        <f>Table1[[#This Row],[Cool (Wet Ice) to &lt;4°C]]</f>
        <v>YES</v>
      </c>
      <c r="J32" s="18">
        <f>Table1[[#This Row],[Final Volume (mL)]]/1000</f>
        <v>1.0249999999999999</v>
      </c>
    </row>
    <row r="33" spans="1:10">
      <c r="A33" s="18">
        <v>32</v>
      </c>
      <c r="B33" s="18">
        <f>Table1[[#This Row],[Sample ID]]</f>
        <v>257</v>
      </c>
      <c r="C33" s="18">
        <f>Table1[[#This Row],[ARL Set No.]]</f>
        <v>112</v>
      </c>
      <c r="D33" s="18">
        <f>Table1[[#This Row],[ARL Lab No.]]</f>
        <v>3674</v>
      </c>
      <c r="E33" s="19">
        <f>Table1[[#This Row],[Sample Date]]</f>
        <v>39671</v>
      </c>
      <c r="F33" s="18" t="str">
        <f>CONCATENATE(FieldWorksheet!J33,":",FieldWorksheet!K12,FieldWorksheet!L33)</f>
        <v>2:16PM</v>
      </c>
      <c r="G33" s="18" t="str">
        <f t="shared" si="0"/>
        <v>NOx-N</v>
      </c>
      <c r="H33" s="18" t="str">
        <f>Table1[[#This Row],[Preservation Method]]</f>
        <v>H2SO4</v>
      </c>
      <c r="I33" s="18" t="str">
        <f>Table1[[#This Row],[Cool (Wet Ice) to &lt;4°C]]</f>
        <v>YES</v>
      </c>
      <c r="J33" s="18">
        <f>Table1[[#This Row],[Final Volume (mL)]]/1000</f>
        <v>5.5250000000000004</v>
      </c>
    </row>
    <row r="34" spans="1:10">
      <c r="A34" s="18">
        <v>33</v>
      </c>
      <c r="B34" s="18">
        <f>Table1[[#This Row],[Sample ID]]</f>
        <v>258</v>
      </c>
      <c r="C34" s="18">
        <f>Table1[[#This Row],[ARL Set No.]]</f>
        <v>112</v>
      </c>
      <c r="D34" s="18">
        <f>Table1[[#This Row],[ARL Lab No.]]</f>
        <v>3675</v>
      </c>
      <c r="E34" s="19">
        <f>Table1[[#This Row],[Sample Date]]</f>
        <v>39671</v>
      </c>
      <c r="F34" s="18" t="str">
        <f>CONCATENATE(FieldWorksheet!J34,":",FieldWorksheet!K13,FieldWorksheet!L34)</f>
        <v>2:25PM</v>
      </c>
      <c r="G34" s="18" t="str">
        <f t="shared" si="0"/>
        <v>NOx-N</v>
      </c>
      <c r="H34" s="18" t="str">
        <f>Table1[[#This Row],[Preservation Method]]</f>
        <v>H2SO4</v>
      </c>
      <c r="I34" s="18" t="str">
        <f>Table1[[#This Row],[Cool (Wet Ice) to &lt;4°C]]</f>
        <v>YES</v>
      </c>
      <c r="J34" s="18">
        <f>Table1[[#This Row],[Final Volume (mL)]]/1000</f>
        <v>6.39</v>
      </c>
    </row>
    <row r="35" spans="1:10">
      <c r="A35" s="18">
        <v>34</v>
      </c>
      <c r="B35" s="18">
        <f>Table1[[#This Row],[Sample ID]]</f>
        <v>259</v>
      </c>
      <c r="C35" s="18">
        <f>Table1[[#This Row],[ARL Set No.]]</f>
        <v>112</v>
      </c>
      <c r="D35" s="18">
        <f>Table1[[#This Row],[ARL Lab No.]]</f>
        <v>3676</v>
      </c>
      <c r="E35" s="19">
        <f>Table1[[#This Row],[Sample Date]]</f>
        <v>39671</v>
      </c>
      <c r="F35" s="18" t="str">
        <f>CONCATENATE(FieldWorksheet!J35,":",FieldWorksheet!K14,FieldWorksheet!L35)</f>
        <v>2:27PM</v>
      </c>
      <c r="G35" s="18" t="str">
        <f t="shared" si="0"/>
        <v>NOx-N</v>
      </c>
      <c r="H35" s="18" t="str">
        <f>Table1[[#This Row],[Preservation Method]]</f>
        <v>H2SO4</v>
      </c>
      <c r="I35" s="18" t="str">
        <f>Table1[[#This Row],[Cool (Wet Ice) to &lt;4°C]]</f>
        <v>YES</v>
      </c>
      <c r="J35" s="18">
        <f>Table1[[#This Row],[Final Volume (mL)]]/1000</f>
        <v>5.4349999999999996</v>
      </c>
    </row>
    <row r="36" spans="1:10">
      <c r="A36" s="18">
        <v>35</v>
      </c>
      <c r="B36" s="18">
        <f>Table1[[#This Row],[Sample ID]]</f>
        <v>260</v>
      </c>
      <c r="C36" s="18">
        <f>Table1[[#This Row],[ARL Set No.]]</f>
        <v>112</v>
      </c>
      <c r="D36" s="18">
        <f>Table1[[#This Row],[ARL Lab No.]]</f>
        <v>3677</v>
      </c>
      <c r="E36" s="19">
        <f>Table1[[#This Row],[Sample Date]]</f>
        <v>39671</v>
      </c>
      <c r="F36" s="18" t="str">
        <f>CONCATENATE(FieldWorksheet!J36,":",FieldWorksheet!K15,FieldWorksheet!L36)</f>
        <v>2:39PM</v>
      </c>
      <c r="G36" s="18" t="str">
        <f t="shared" si="0"/>
        <v>NOx-N</v>
      </c>
      <c r="H36" s="18" t="str">
        <f>Table1[[#This Row],[Preservation Method]]</f>
        <v>H2SO4</v>
      </c>
      <c r="I36" s="18" t="str">
        <f>Table1[[#This Row],[Cool (Wet Ice) to &lt;4°C]]</f>
        <v>YES</v>
      </c>
      <c r="J36" s="18">
        <f>Table1[[#This Row],[Final Volume (mL)]]/1000</f>
        <v>6.3</v>
      </c>
    </row>
    <row r="37" spans="1:10">
      <c r="A37" s="18">
        <v>36</v>
      </c>
      <c r="B37" s="18">
        <f>Table1[[#This Row],[Sample ID]]</f>
        <v>261</v>
      </c>
      <c r="C37" s="18">
        <f>Table1[[#This Row],[ARL Set No.]]</f>
        <v>112</v>
      </c>
      <c r="D37" s="18">
        <f>Table1[[#This Row],[ARL Lab No.]]</f>
        <v>3678</v>
      </c>
      <c r="E37" s="19">
        <f>Table1[[#This Row],[Sample Date]]</f>
        <v>39671</v>
      </c>
      <c r="F37" s="18" t="str">
        <f>CONCATENATE(FieldWorksheet!J37,":",FieldWorksheet!K16,FieldWorksheet!L37)</f>
        <v>2:36PM</v>
      </c>
      <c r="G37" s="18" t="str">
        <f t="shared" si="0"/>
        <v>NOx-N</v>
      </c>
      <c r="H37" s="18" t="str">
        <f>Table1[[#This Row],[Preservation Method]]</f>
        <v>H2SO4</v>
      </c>
      <c r="I37" s="18" t="str">
        <f>Table1[[#This Row],[Cool (Wet Ice) to &lt;4°C]]</f>
        <v>YES</v>
      </c>
      <c r="J37" s="18">
        <f>Table1[[#This Row],[Final Volume (mL)]]/1000</f>
        <v>10.68</v>
      </c>
    </row>
    <row r="38" spans="1:10">
      <c r="A38" s="18">
        <v>37</v>
      </c>
      <c r="B38" s="18">
        <f>Table1[[#This Row],[Sample ID]]</f>
        <v>262</v>
      </c>
      <c r="C38" s="18">
        <f>Table1[[#This Row],[ARL Set No.]]</f>
        <v>112</v>
      </c>
      <c r="D38" s="18">
        <f>Table1[[#This Row],[ARL Lab No.]]</f>
        <v>3679</v>
      </c>
      <c r="E38" s="19">
        <f>Table1[[#This Row],[Sample Date]]</f>
        <v>39671</v>
      </c>
      <c r="F38" s="18" t="str">
        <f>CONCATENATE(FieldWorksheet!J38,":",FieldWorksheet!K17,FieldWorksheet!L38)</f>
        <v>3:41PM</v>
      </c>
      <c r="G38" s="18" t="str">
        <f t="shared" si="0"/>
        <v>NOx-N</v>
      </c>
      <c r="H38" s="18" t="str">
        <f>Table1[[#This Row],[Preservation Method]]</f>
        <v>H2SO4</v>
      </c>
      <c r="I38" s="18" t="str">
        <f>Table1[[#This Row],[Cool (Wet Ice) to &lt;4°C]]</f>
        <v>YES</v>
      </c>
      <c r="J38" s="18">
        <f>Table1[[#This Row],[Final Volume (mL)]]/1000</f>
        <v>6.7</v>
      </c>
    </row>
    <row r="39" spans="1:10">
      <c r="A39" s="18">
        <v>38</v>
      </c>
      <c r="B39" s="18">
        <f>Table1[[#This Row],[Sample ID]]</f>
        <v>263</v>
      </c>
      <c r="C39" s="18">
        <f>Table1[[#This Row],[ARL Set No.]]</f>
        <v>112</v>
      </c>
      <c r="D39" s="18">
        <f>Table1[[#This Row],[ARL Lab No.]]</f>
        <v>3680</v>
      </c>
      <c r="E39" s="19">
        <f>Table1[[#This Row],[Sample Date]]</f>
        <v>39671</v>
      </c>
      <c r="F39" s="18" t="str">
        <f>CONCATENATE(FieldWorksheet!J39,":",FieldWorksheet!K18,FieldWorksheet!L39)</f>
        <v>3:54PM</v>
      </c>
      <c r="G39" s="18" t="str">
        <f t="shared" si="0"/>
        <v>NOx-N</v>
      </c>
      <c r="H39" s="18" t="str">
        <f>Table1[[#This Row],[Preservation Method]]</f>
        <v>H2SO4</v>
      </c>
      <c r="I39" s="18" t="str">
        <f>Table1[[#This Row],[Cool (Wet Ice) to &lt;4°C]]</f>
        <v>YES</v>
      </c>
      <c r="J39" s="18">
        <f>Table1[[#This Row],[Final Volume (mL)]]/1000</f>
        <v>7.97</v>
      </c>
    </row>
    <row r="40" spans="1:10">
      <c r="A40" s="18">
        <v>39</v>
      </c>
      <c r="B40" s="18">
        <f>Table1[[#This Row],[Sample ID]]</f>
        <v>264</v>
      </c>
      <c r="C40" s="18">
        <f>Table1[[#This Row],[ARL Set No.]]</f>
        <v>112</v>
      </c>
      <c r="D40" s="18">
        <f>Table1[[#This Row],[ARL Lab No.]]</f>
        <v>3681</v>
      </c>
      <c r="E40" s="19">
        <f>Table1[[#This Row],[Sample Date]]</f>
        <v>39671</v>
      </c>
      <c r="F40" s="18" t="str">
        <f>CONCATENATE(FieldWorksheet!J40,":",FieldWorksheet!K19,FieldWorksheet!L40)</f>
        <v>3:59PM</v>
      </c>
      <c r="G40" s="18" t="str">
        <f t="shared" si="0"/>
        <v>NOx-N</v>
      </c>
      <c r="H40" s="18" t="str">
        <f>Table1[[#This Row],[Preservation Method]]</f>
        <v>H2SO4</v>
      </c>
      <c r="I40" s="18" t="str">
        <f>Table1[[#This Row],[Cool (Wet Ice) to &lt;4°C]]</f>
        <v>YES</v>
      </c>
      <c r="J40" s="18">
        <f>Table1[[#This Row],[Final Volume (mL)]]/1000</f>
        <v>3.625</v>
      </c>
    </row>
    <row r="41" spans="1:10">
      <c r="A41" s="18">
        <v>40</v>
      </c>
      <c r="B41" s="18">
        <f>Table1[[#This Row],[Sample ID]]</f>
        <v>265</v>
      </c>
      <c r="C41" s="18">
        <f>Table1[[#This Row],[ARL Set No.]]</f>
        <v>112</v>
      </c>
      <c r="D41" s="18">
        <f>Table1[[#This Row],[ARL Lab No.]]</f>
        <v>3682</v>
      </c>
      <c r="E41" s="19">
        <f>Table1[[#This Row],[Sample Date]]</f>
        <v>39671</v>
      </c>
      <c r="F41" s="18" t="str">
        <f>CONCATENATE(FieldWorksheet!J41,":",FieldWorksheet!K20,FieldWorksheet!L41)</f>
        <v>3:02PM</v>
      </c>
      <c r="G41" s="18" t="str">
        <f t="shared" si="0"/>
        <v>NOx-N</v>
      </c>
      <c r="H41" s="18" t="str">
        <f>Table1[[#This Row],[Preservation Method]]</f>
        <v>H2SO4</v>
      </c>
      <c r="I41" s="18" t="str">
        <f>Table1[[#This Row],[Cool (Wet Ice) to &lt;4°C]]</f>
        <v>YES</v>
      </c>
      <c r="J41" s="18">
        <f>Table1[[#This Row],[Final Volume (mL)]]/1000</f>
        <v>2.0699999999999998</v>
      </c>
    </row>
    <row r="42" spans="1:10">
      <c r="A42" s="18">
        <v>41</v>
      </c>
      <c r="B42" s="18">
        <f>Table1[[#This Row],[Sample ID]]</f>
        <v>266</v>
      </c>
      <c r="C42" s="18">
        <f>Table1[[#This Row],[ARL Set No.]]</f>
        <v>112</v>
      </c>
      <c r="D42" s="18">
        <f>Table1[[#This Row],[ARL Lab No.]]</f>
        <v>3683</v>
      </c>
      <c r="E42" s="19">
        <f>Table1[[#This Row],[Sample Date]]</f>
        <v>39671</v>
      </c>
      <c r="F42" s="18" t="str">
        <f>CONCATENATE(FieldWorksheet!J42,":",FieldWorksheet!K21,FieldWorksheet!L42)</f>
        <v>3:05PM</v>
      </c>
      <c r="G42" s="18" t="str">
        <f t="shared" si="0"/>
        <v>NOx-N</v>
      </c>
      <c r="H42" s="18" t="str">
        <f>Table1[[#This Row],[Preservation Method]]</f>
        <v>H2SO4</v>
      </c>
      <c r="I42" s="18" t="str">
        <f>Table1[[#This Row],[Cool (Wet Ice) to &lt;4°C]]</f>
        <v>YES</v>
      </c>
      <c r="J42" s="18">
        <f>Table1[[#This Row],[Final Volume (mL)]]/1000</f>
        <v>3.0249999999999999</v>
      </c>
    </row>
    <row r="43" spans="1:10">
      <c r="A43" s="18">
        <v>42</v>
      </c>
      <c r="B43" s="18">
        <f>Table1[[#This Row],[Sample ID]]</f>
        <v>267</v>
      </c>
      <c r="C43" s="18">
        <f>Table1[[#This Row],[ARL Set No.]]</f>
        <v>112</v>
      </c>
      <c r="D43" s="18">
        <f>Table1[[#This Row],[ARL Lab No.]]</f>
        <v>3684</v>
      </c>
      <c r="E43" s="19">
        <f>Table1[[#This Row],[Sample Date]]</f>
        <v>39671</v>
      </c>
      <c r="F43" s="18" t="str">
        <f>CONCATENATE(FieldWorksheet!J43,":",FieldWorksheet!K22,FieldWorksheet!L43)</f>
        <v>3:15PM</v>
      </c>
      <c r="G43" s="18" t="str">
        <f t="shared" si="0"/>
        <v>NOx-N</v>
      </c>
      <c r="H43" s="18" t="str">
        <f>Table1[[#This Row],[Preservation Method]]</f>
        <v>H2SO4</v>
      </c>
      <c r="I43" s="18" t="str">
        <f>Table1[[#This Row],[Cool (Wet Ice) to &lt;4°C]]</f>
        <v>YES</v>
      </c>
      <c r="J43" s="18">
        <f>Table1[[#This Row],[Final Volume (mL)]]/1000</f>
        <v>17.745000000000001</v>
      </c>
    </row>
    <row r="44" spans="1:10">
      <c r="A44" s="18">
        <v>43</v>
      </c>
      <c r="B44" s="18">
        <f>Table1[[#This Row],[Sample ID]]</f>
        <v>268</v>
      </c>
      <c r="C44" s="18">
        <f>Table1[[#This Row],[ARL Set No.]]</f>
        <v>112</v>
      </c>
      <c r="D44" s="18">
        <f>Table1[[#This Row],[ARL Lab No.]]</f>
        <v>3685</v>
      </c>
      <c r="E44" s="19">
        <f>Table1[[#This Row],[Sample Date]]</f>
        <v>39671</v>
      </c>
      <c r="F44" s="18" t="str">
        <f>CONCATENATE(FieldWorksheet!J44,":",FieldWorksheet!K23,FieldWorksheet!L44)</f>
        <v>3:25PM</v>
      </c>
      <c r="G44" s="18" t="str">
        <f t="shared" si="0"/>
        <v>NOx-N</v>
      </c>
      <c r="H44" s="18" t="str">
        <f>Table1[[#This Row],[Preservation Method]]</f>
        <v>H2SO4</v>
      </c>
      <c r="I44" s="18" t="str">
        <f>Table1[[#This Row],[Cool (Wet Ice) to &lt;4°C]]</f>
        <v>YES</v>
      </c>
      <c r="J44" s="18">
        <f>Table1[[#This Row],[Final Volume (mL)]]/1000</f>
        <v>13.18</v>
      </c>
    </row>
    <row r="45" spans="1:10">
      <c r="A45" s="18">
        <v>44</v>
      </c>
      <c r="B45" s="18">
        <f>Table1[[#This Row],[Sample ID]]</f>
        <v>269</v>
      </c>
      <c r="C45" s="18">
        <f>Table1[[#This Row],[ARL Set No.]]</f>
        <v>112</v>
      </c>
      <c r="D45" s="18">
        <f>Table1[[#This Row],[ARL Lab No.]]</f>
        <v>3686</v>
      </c>
      <c r="E45" s="19">
        <f>Table1[[#This Row],[Sample Date]]</f>
        <v>39671</v>
      </c>
      <c r="F45" s="18" t="str">
        <f>CONCATENATE(FieldWorksheet!J45,":",FieldWorksheet!K24,FieldWorksheet!L45)</f>
        <v>3:38PM</v>
      </c>
      <c r="G45" s="18" t="str">
        <f t="shared" si="0"/>
        <v>NOx-N</v>
      </c>
      <c r="H45" s="18" t="str">
        <f>Table1[[#This Row],[Preservation Method]]</f>
        <v>H2SO4</v>
      </c>
      <c r="I45" s="18" t="str">
        <f>Table1[[#This Row],[Cool (Wet Ice) to &lt;4°C]]</f>
        <v>YES</v>
      </c>
      <c r="J45" s="18">
        <f>Table1[[#This Row],[Final Volume (mL)]]/1000</f>
        <v>2.39</v>
      </c>
    </row>
    <row r="46" spans="1:10">
      <c r="A46" s="18">
        <v>45</v>
      </c>
      <c r="B46" s="18">
        <f>Table1[[#This Row],[Sample ID]]</f>
        <v>270</v>
      </c>
      <c r="C46" s="18">
        <f>Table1[[#This Row],[ARL Set No.]]</f>
        <v>112</v>
      </c>
      <c r="D46" s="18">
        <f>Table1[[#This Row],[ARL Lab No.]]</f>
        <v>3687</v>
      </c>
      <c r="E46" s="19">
        <f>Table1[[#This Row],[Sample Date]]</f>
        <v>39671</v>
      </c>
      <c r="F46" s="18" t="str">
        <f>CONCATENATE(FieldWorksheet!J46,":",FieldWorksheet!K25,FieldWorksheet!L46)</f>
        <v>3:40PM</v>
      </c>
      <c r="G46" s="18" t="str">
        <f t="shared" si="0"/>
        <v>NOx-N</v>
      </c>
      <c r="H46" s="18" t="str">
        <f>Table1[[#This Row],[Preservation Method]]</f>
        <v>H2SO4</v>
      </c>
      <c r="I46" s="18" t="str">
        <f>Table1[[#This Row],[Cool (Wet Ice) to &lt;4°C]]</f>
        <v>YES</v>
      </c>
      <c r="J46" s="18">
        <f>Table1[[#This Row],[Final Volume (mL)]]/1000</f>
        <v>8.35</v>
      </c>
    </row>
    <row r="47" spans="1:10">
      <c r="A47" s="18">
        <v>46</v>
      </c>
      <c r="B47" s="18">
        <f>Table1[[#This Row],[Sample ID]]</f>
        <v>271</v>
      </c>
      <c r="C47" s="18">
        <f>Table1[[#This Row],[ARL Set No.]]</f>
        <v>112</v>
      </c>
      <c r="D47" s="18">
        <f>Table1[[#This Row],[ARL Lab No.]]</f>
        <v>3688</v>
      </c>
      <c r="E47" s="19">
        <f>Table1[[#This Row],[Sample Date]]</f>
        <v>39671</v>
      </c>
      <c r="F47" s="18" t="str">
        <f>CONCATENATE(FieldWorksheet!J47,":",FieldWorksheet!K26,FieldWorksheet!L47)</f>
        <v>4:46PM</v>
      </c>
      <c r="G47" s="18" t="str">
        <f t="shared" si="0"/>
        <v>NOx-N</v>
      </c>
      <c r="H47" s="18" t="str">
        <f>Table1[[#This Row],[Preservation Method]]</f>
        <v>H2SO4</v>
      </c>
      <c r="I47" s="18" t="str">
        <f>Table1[[#This Row],[Cool (Wet Ice) to &lt;4°C]]</f>
        <v>YES</v>
      </c>
      <c r="J47" s="18">
        <f>Table1[[#This Row],[Final Volume (mL)]]/1000</f>
        <v>4.625</v>
      </c>
    </row>
    <row r="48" spans="1:10">
      <c r="A48" s="18">
        <v>47</v>
      </c>
      <c r="B48" s="18">
        <f>Table1[[#This Row],[Sample ID]]</f>
        <v>272</v>
      </c>
      <c r="C48" s="18">
        <f>Table1[[#This Row],[ARL Set No.]]</f>
        <v>112</v>
      </c>
      <c r="D48" s="18">
        <f>Table1[[#This Row],[ARL Lab No.]]</f>
        <v>3689</v>
      </c>
      <c r="E48" s="19">
        <f>Table1[[#This Row],[Sample Date]]</f>
        <v>39671</v>
      </c>
      <c r="F48" s="18" t="str">
        <f>CONCATENATE(FieldWorksheet!J48,":",FieldWorksheet!K27,FieldWorksheet!L48)</f>
        <v>4:54PM</v>
      </c>
      <c r="G48" s="18" t="str">
        <f t="shared" si="0"/>
        <v>NOx-N</v>
      </c>
      <c r="H48" s="18" t="str">
        <f>Table1[[#This Row],[Preservation Method]]</f>
        <v>H2SO4</v>
      </c>
      <c r="I48" s="18" t="str">
        <f>Table1[[#This Row],[Cool (Wet Ice) to &lt;4°C]]</f>
        <v>YES</v>
      </c>
      <c r="J48" s="18">
        <f>Table1[[#This Row],[Final Volume (mL)]]/1000</f>
        <v>10.755000000000001</v>
      </c>
    </row>
    <row r="49" spans="1:10">
      <c r="A49" s="18">
        <v>48</v>
      </c>
      <c r="B49" s="18">
        <f>Table1[[#This Row],[Sample ID]]</f>
        <v>273</v>
      </c>
      <c r="C49" s="18">
        <f>Table1[[#This Row],[ARL Set No.]]</f>
        <v>112</v>
      </c>
      <c r="D49" s="18">
        <f>Table1[[#This Row],[ARL Lab No.]]</f>
        <v>3690</v>
      </c>
      <c r="E49" s="19">
        <f>Table1[[#This Row],[Sample Date]]</f>
        <v>39671</v>
      </c>
      <c r="F49" s="18" t="str">
        <f>CONCATENATE(FieldWorksheet!J49,":",FieldWorksheet!K28,FieldWorksheet!L49)</f>
        <v>4:02PM</v>
      </c>
      <c r="G49" s="18" t="str">
        <f t="shared" si="0"/>
        <v>NOx-N</v>
      </c>
      <c r="H49" s="18" t="str">
        <f>Table1[[#This Row],[Preservation Method]]</f>
        <v>H2SO4</v>
      </c>
      <c r="I49" s="18" t="str">
        <f>Table1[[#This Row],[Cool (Wet Ice) to &lt;4°C]]</f>
        <v>YES</v>
      </c>
      <c r="J49" s="18">
        <f>Table1[[#This Row],[Final Volume (mL)]]/1000</f>
        <v>3.49</v>
      </c>
    </row>
    <row r="50" spans="1:10">
      <c r="A50" s="18">
        <v>49</v>
      </c>
      <c r="B50" s="18">
        <f>Table1[[#This Row],[Sample ID]]</f>
        <v>274</v>
      </c>
      <c r="C50" s="18">
        <f>Table1[[#This Row],[ARL Set No.]]</f>
        <v>112</v>
      </c>
      <c r="D50" s="18">
        <f>Table1[[#This Row],[ARL Lab No.]]</f>
        <v>3691</v>
      </c>
      <c r="E50" s="19">
        <f>Table1[[#This Row],[Sample Date]]</f>
        <v>39671</v>
      </c>
      <c r="F50" s="18" t="str">
        <f>CONCATENATE(FieldWorksheet!J50,":",FieldWorksheet!K29,FieldWorksheet!L50)</f>
        <v>4:05PM</v>
      </c>
      <c r="G50" s="18" t="str">
        <f t="shared" si="0"/>
        <v>NOx-N</v>
      </c>
      <c r="H50" s="18" t="str">
        <f>Table1[[#This Row],[Preservation Method]]</f>
        <v>H2SO4</v>
      </c>
      <c r="I50" s="18" t="str">
        <f>Table1[[#This Row],[Cool (Wet Ice) to &lt;4°C]]</f>
        <v>YES</v>
      </c>
      <c r="J50" s="18">
        <f>Table1[[#This Row],[Final Volume (mL)]]/1000</f>
        <v>2.92</v>
      </c>
    </row>
    <row r="51" spans="1:10">
      <c r="A51" s="18">
        <v>50</v>
      </c>
      <c r="B51" s="18">
        <f>Table1[[#This Row],[Sample ID]]</f>
        <v>275</v>
      </c>
      <c r="C51" s="18">
        <f>Table1[[#This Row],[ARL Set No.]]</f>
        <v>112</v>
      </c>
      <c r="D51" s="18">
        <f>Table1[[#This Row],[ARL Lab No.]]</f>
        <v>3692</v>
      </c>
      <c r="E51" s="19">
        <f>Table1[[#This Row],[Sample Date]]</f>
        <v>39671</v>
      </c>
      <c r="F51" s="18" t="str">
        <f>CONCATENATE(FieldWorksheet!J51,":",FieldWorksheet!K30,FieldWorksheet!L51)</f>
        <v>4:12PM</v>
      </c>
      <c r="G51" s="18" t="str">
        <f t="shared" si="0"/>
        <v>NOx-N</v>
      </c>
      <c r="H51" s="18" t="str">
        <f>Table1[[#This Row],[Preservation Method]]</f>
        <v>H2SO4</v>
      </c>
      <c r="I51" s="18" t="str">
        <f>Table1[[#This Row],[Cool (Wet Ice) to &lt;4°C]]</f>
        <v>YES</v>
      </c>
      <c r="J51" s="18">
        <f>Table1[[#This Row],[Final Volume (mL)]]/1000</f>
        <v>9.0500000000000007</v>
      </c>
    </row>
    <row r="52" spans="1:10">
      <c r="A52" s="18">
        <v>51</v>
      </c>
      <c r="B52" s="18">
        <f>Table1[[#This Row],[Sample ID]]</f>
        <v>276</v>
      </c>
      <c r="C52" s="18">
        <f>Table1[[#This Row],[ARL Set No.]]</f>
        <v>112</v>
      </c>
      <c r="D52" s="18">
        <f>Table1[[#This Row],[ARL Lab No.]]</f>
        <v>3693</v>
      </c>
      <c r="E52" s="19">
        <f>Table1[[#This Row],[Sample Date]]</f>
        <v>39671</v>
      </c>
      <c r="F52" s="18" t="str">
        <f>CONCATENATE(FieldWorksheet!J52,":",FieldWorksheet!K31,FieldWorksheet!L52)</f>
        <v>4:15PM</v>
      </c>
      <c r="G52" s="18" t="str">
        <f t="shared" si="0"/>
        <v>NOx-N</v>
      </c>
      <c r="H52" s="18" t="str">
        <f>Table1[[#This Row],[Preservation Method]]</f>
        <v>H2SO4</v>
      </c>
      <c r="I52" s="18" t="str">
        <f>Table1[[#This Row],[Cool (Wet Ice) to &lt;4°C]]</f>
        <v>YES</v>
      </c>
      <c r="J52" s="18">
        <f>Table1[[#This Row],[Final Volume (mL)]]/1000</f>
        <v>8.68</v>
      </c>
    </row>
    <row r="53" spans="1:10">
      <c r="A53" s="18">
        <v>52</v>
      </c>
      <c r="B53" s="18">
        <f>Table1[[#This Row],[Sample ID]]</f>
        <v>277</v>
      </c>
      <c r="C53" s="18">
        <f>Table1[[#This Row],[ARL Set No.]]</f>
        <v>112</v>
      </c>
      <c r="D53" s="18">
        <f>Table1[[#This Row],[ARL Lab No.]]</f>
        <v>3694</v>
      </c>
      <c r="E53" s="19">
        <f>Table1[[#This Row],[Sample Date]]</f>
        <v>39671</v>
      </c>
      <c r="F53" s="18" t="str">
        <f>CONCATENATE(FieldWorksheet!J53,":",FieldWorksheet!K32,FieldWorksheet!L53)</f>
        <v>4:17PM</v>
      </c>
      <c r="G53" s="18" t="str">
        <f t="shared" si="0"/>
        <v>NOx-N</v>
      </c>
      <c r="H53" s="18" t="str">
        <f>Table1[[#This Row],[Preservation Method]]</f>
        <v>H2SO4</v>
      </c>
      <c r="I53" s="18" t="str">
        <f>Table1[[#This Row],[Cool (Wet Ice) to &lt;4°C]]</f>
        <v>YES</v>
      </c>
      <c r="J53" s="18">
        <f>Table1[[#This Row],[Final Volume (mL)]]/1000</f>
        <v>1.64</v>
      </c>
    </row>
    <row r="54" spans="1:10">
      <c r="A54" s="18">
        <v>53</v>
      </c>
      <c r="B54" s="18">
        <f>Table1[[#This Row],[Sample ID]]</f>
        <v>278</v>
      </c>
      <c r="C54" s="18">
        <f>Table1[[#This Row],[ARL Set No.]]</f>
        <v>112</v>
      </c>
      <c r="D54" s="18">
        <f>Table1[[#This Row],[ARL Lab No.]]</f>
        <v>3695</v>
      </c>
      <c r="E54" s="19">
        <f>Table1[[#This Row],[Sample Date]]</f>
        <v>39671</v>
      </c>
      <c r="F54" s="18" t="str">
        <f>CONCATENATE(FieldWorksheet!J54,":",FieldWorksheet!K33,FieldWorksheet!L54)</f>
        <v>4:23PM</v>
      </c>
      <c r="G54" s="18" t="str">
        <f t="shared" si="0"/>
        <v>NOx-N</v>
      </c>
      <c r="H54" s="18" t="str">
        <f>Table1[[#This Row],[Preservation Method]]</f>
        <v>H2SO4</v>
      </c>
      <c r="I54" s="18" t="str">
        <f>Table1[[#This Row],[Cool (Wet Ice) to &lt;4°C]]</f>
        <v>YES</v>
      </c>
      <c r="J54" s="18">
        <f>Table1[[#This Row],[Final Volume (mL)]]/1000</f>
        <v>5.9050000000000002</v>
      </c>
    </row>
    <row r="55" spans="1:10">
      <c r="A55" s="18">
        <v>54</v>
      </c>
      <c r="B55" s="18">
        <f>Table1[[#This Row],[Sample ID]]</f>
        <v>279</v>
      </c>
      <c r="C55" s="18">
        <f>Table1[[#This Row],[ARL Set No.]]</f>
        <v>112</v>
      </c>
      <c r="D55" s="18">
        <f>Table1[[#This Row],[ARL Lab No.]]</f>
        <v>3696</v>
      </c>
      <c r="E55" s="19">
        <f>Table1[[#This Row],[Sample Date]]</f>
        <v>39671</v>
      </c>
      <c r="F55" s="18" t="str">
        <f>CONCATENATE(FieldWorksheet!J55,":",FieldWorksheet!K34,FieldWorksheet!L55)</f>
        <v>4:37PM</v>
      </c>
      <c r="G55" s="18" t="str">
        <f t="shared" si="0"/>
        <v>NOx-N</v>
      </c>
      <c r="H55" s="18" t="str">
        <f>Table1[[#This Row],[Preservation Method]]</f>
        <v>H2SO4</v>
      </c>
      <c r="I55" s="18" t="str">
        <f>Table1[[#This Row],[Cool (Wet Ice) to &lt;4°C]]</f>
        <v>YES</v>
      </c>
      <c r="J55" s="18">
        <f>Table1[[#This Row],[Final Volume (mL)]]/1000</f>
        <v>13.81</v>
      </c>
    </row>
    <row r="56" spans="1:10">
      <c r="A56" s="18">
        <v>55</v>
      </c>
      <c r="B56" s="18">
        <f>Table1[[#This Row],[Sample ID]]</f>
        <v>280</v>
      </c>
      <c r="C56" s="18">
        <f>Table1[[#This Row],[ARL Set No.]]</f>
        <v>112</v>
      </c>
      <c r="D56" s="18">
        <f>Table1[[#This Row],[ARL Lab No.]]</f>
        <v>3697</v>
      </c>
      <c r="E56" s="19">
        <f>Table1[[#This Row],[Sample Date]]</f>
        <v>39671</v>
      </c>
      <c r="F56" s="18" t="str">
        <f>CONCATENATE(FieldWorksheet!J56,":",FieldWorksheet!K35,FieldWorksheet!L56)</f>
        <v>4:50PM</v>
      </c>
      <c r="G56" s="18" t="str">
        <f t="shared" si="0"/>
        <v>NOx-N</v>
      </c>
      <c r="H56" s="18" t="str">
        <f>Table1[[#This Row],[Preservation Method]]</f>
        <v>H2SO4</v>
      </c>
      <c r="I56" s="18" t="str">
        <f>Table1[[#This Row],[Cool (Wet Ice) to &lt;4°C]]</f>
        <v>YES</v>
      </c>
      <c r="J56" s="18">
        <f>Table1[[#This Row],[Final Volume (mL)]]/1000</f>
        <v>5.0650000000000004</v>
      </c>
    </row>
    <row r="57" spans="1:10">
      <c r="A57" s="18">
        <v>56</v>
      </c>
      <c r="B57" s="18">
        <f>Table1[[#This Row],[Sample ID]]</f>
        <v>281</v>
      </c>
      <c r="C57" s="18">
        <f>Table1[[#This Row],[ARL Set No.]]</f>
        <v>112</v>
      </c>
      <c r="D57" s="18">
        <f>Table1[[#This Row],[ARL Lab No.]]</f>
        <v>3698</v>
      </c>
      <c r="E57" s="19">
        <f>Table1[[#This Row],[Sample Date]]</f>
        <v>39671</v>
      </c>
      <c r="F57" s="18" t="str">
        <f>CONCATENATE(FieldWorksheet!J57,":",FieldWorksheet!K36,FieldWorksheet!L57)</f>
        <v>5:47PM</v>
      </c>
      <c r="G57" s="18" t="str">
        <f t="shared" si="0"/>
        <v>NOx-N</v>
      </c>
      <c r="H57" s="18" t="str">
        <f>Table1[[#This Row],[Preservation Method]]</f>
        <v>H2SO4</v>
      </c>
      <c r="I57" s="18" t="str">
        <f>Table1[[#This Row],[Cool (Wet Ice) to &lt;4°C]]</f>
        <v>YES</v>
      </c>
      <c r="J57" s="18">
        <f>Table1[[#This Row],[Final Volume (mL)]]/1000</f>
        <v>3.63</v>
      </c>
    </row>
    <row r="58" spans="1:10">
      <c r="A58" s="18">
        <v>57</v>
      </c>
      <c r="B58" s="18">
        <f>Table1[[#This Row],[Sample ID]]</f>
        <v>282</v>
      </c>
      <c r="C58" s="18">
        <f>Table1[[#This Row],[ARL Set No.]]</f>
        <v>112</v>
      </c>
      <c r="D58" s="18">
        <f>Table1[[#This Row],[ARL Lab No.]]</f>
        <v>3699</v>
      </c>
      <c r="E58" s="19">
        <f>Table1[[#This Row],[Sample Date]]</f>
        <v>39671</v>
      </c>
      <c r="F58" s="18" t="str">
        <f>CONCATENATE(FieldWorksheet!J58,":",FieldWorksheet!K37,FieldWorksheet!L58)</f>
        <v>5:57PM</v>
      </c>
      <c r="G58" s="18" t="str">
        <f t="shared" si="0"/>
        <v>NOx-N</v>
      </c>
      <c r="H58" s="18" t="str">
        <f>Table1[[#This Row],[Preservation Method]]</f>
        <v>H2SO4</v>
      </c>
      <c r="I58" s="18" t="str">
        <f>Table1[[#This Row],[Cool (Wet Ice) to &lt;4°C]]</f>
        <v>YES</v>
      </c>
      <c r="J58" s="18">
        <f>Table1[[#This Row],[Final Volume (mL)]]/1000</f>
        <v>9</v>
      </c>
    </row>
    <row r="59" spans="1:10">
      <c r="A59" s="18">
        <v>58</v>
      </c>
      <c r="B59" s="18">
        <f>Table1[[#This Row],[Sample ID]]</f>
        <v>283</v>
      </c>
      <c r="C59" s="18">
        <f>Table1[[#This Row],[ARL Set No.]]</f>
        <v>112</v>
      </c>
      <c r="D59" s="18">
        <f>Table1[[#This Row],[ARL Lab No.]]</f>
        <v>3700</v>
      </c>
      <c r="E59" s="19">
        <f>Table1[[#This Row],[Sample Date]]</f>
        <v>39671</v>
      </c>
      <c r="F59" s="18" t="str">
        <f>CONCATENATE(FieldWorksheet!J59,":",FieldWorksheet!K38,FieldWorksheet!L59)</f>
        <v>5:02PM</v>
      </c>
      <c r="G59" s="18" t="str">
        <f t="shared" si="0"/>
        <v>NOx-N</v>
      </c>
      <c r="H59" s="18" t="str">
        <f>Table1[[#This Row],[Preservation Method]]</f>
        <v>H2SO4</v>
      </c>
      <c r="I59" s="18" t="str">
        <f>Table1[[#This Row],[Cool (Wet Ice) to &lt;4°C]]</f>
        <v>YES</v>
      </c>
      <c r="J59" s="18">
        <f>Table1[[#This Row],[Final Volume (mL)]]/1000</f>
        <v>14.725</v>
      </c>
    </row>
    <row r="60" spans="1:10">
      <c r="A60" s="18">
        <v>59</v>
      </c>
      <c r="B60" s="18">
        <f>Table1[[#This Row],[Sample ID]]</f>
        <v>284</v>
      </c>
      <c r="C60" s="18">
        <f>Table1[[#This Row],[ARL Set No.]]</f>
        <v>112</v>
      </c>
      <c r="D60" s="18">
        <f>Table1[[#This Row],[ARL Lab No.]]</f>
        <v>3701</v>
      </c>
      <c r="E60" s="19">
        <f>Table1[[#This Row],[Sample Date]]</f>
        <v>39671</v>
      </c>
      <c r="F60" s="18" t="str">
        <f>CONCATENATE(FieldWorksheet!J60,":",FieldWorksheet!K39,FieldWorksheet!L60)</f>
        <v>5:14PM</v>
      </c>
      <c r="G60" s="18" t="str">
        <f t="shared" si="0"/>
        <v>NOx-N</v>
      </c>
      <c r="H60" s="18" t="str">
        <f>Table1[[#This Row],[Preservation Method]]</f>
        <v>H2SO4</v>
      </c>
      <c r="I60" s="18" t="str">
        <f>Table1[[#This Row],[Cool (Wet Ice) to &lt;4°C]]</f>
        <v>YES</v>
      </c>
      <c r="J60" s="18">
        <f>Table1[[#This Row],[Final Volume (mL)]]/1000</f>
        <v>17.094999999999999</v>
      </c>
    </row>
    <row r="61" spans="1:10">
      <c r="A61" s="18">
        <v>60</v>
      </c>
      <c r="B61" s="18">
        <f>Table1[[#This Row],[Sample ID]]</f>
        <v>285</v>
      </c>
      <c r="C61" s="18">
        <f>Table1[[#This Row],[ARL Set No.]]</f>
        <v>112</v>
      </c>
      <c r="D61" s="18">
        <f>Table1[[#This Row],[ARL Lab No.]]</f>
        <v>3702</v>
      </c>
      <c r="E61" s="19">
        <f>Table1[[#This Row],[Sample Date]]</f>
        <v>39671</v>
      </c>
      <c r="F61" s="18" t="str">
        <f>CONCATENATE(FieldWorksheet!J61,":",FieldWorksheet!K40,FieldWorksheet!L61)</f>
        <v>5:24PM</v>
      </c>
      <c r="G61" s="18" t="str">
        <f t="shared" si="0"/>
        <v>NOx-N</v>
      </c>
      <c r="H61" s="18" t="str">
        <f>Table1[[#This Row],[Preservation Method]]</f>
        <v>H2SO4</v>
      </c>
      <c r="I61" s="18" t="str">
        <f>Table1[[#This Row],[Cool (Wet Ice) to &lt;4°C]]</f>
        <v>YES</v>
      </c>
      <c r="J61" s="18">
        <f>Table1[[#This Row],[Final Volume (mL)]]/1000</f>
        <v>16.975000000000001</v>
      </c>
    </row>
    <row r="62" spans="1:10">
      <c r="A62" s="18">
        <v>61</v>
      </c>
      <c r="B62" s="18">
        <f>Table1[[#This Row],[Sample ID]]</f>
        <v>286</v>
      </c>
      <c r="C62" s="18">
        <f>Table1[[#This Row],[ARL Set No.]]</f>
        <v>112</v>
      </c>
      <c r="D62" s="18">
        <f>Table1[[#This Row],[ARL Lab No.]]</f>
        <v>3703</v>
      </c>
      <c r="E62" s="19">
        <f>Table1[[#This Row],[Sample Date]]</f>
        <v>39671</v>
      </c>
      <c r="F62" s="18" t="str">
        <f>CONCATENATE(FieldWorksheet!J62,":",FieldWorksheet!K41,FieldWorksheet!L62)</f>
        <v>5:27PM</v>
      </c>
      <c r="G62" s="18" t="str">
        <f t="shared" si="0"/>
        <v>NOx-N</v>
      </c>
      <c r="H62" s="18" t="str">
        <f>Table1[[#This Row],[Preservation Method]]</f>
        <v>H2SO4</v>
      </c>
      <c r="I62" s="18" t="str">
        <f>Table1[[#This Row],[Cool (Wet Ice) to &lt;4°C]]</f>
        <v>YES</v>
      </c>
      <c r="J62" s="18">
        <f>Table1[[#This Row],[Final Volume (mL)]]/1000</f>
        <v>13.005000000000001</v>
      </c>
    </row>
    <row r="63" spans="1:10">
      <c r="A63" s="18">
        <v>62</v>
      </c>
      <c r="B63" s="18">
        <f>Table1[[#This Row],[Sample ID]]</f>
        <v>287</v>
      </c>
      <c r="C63" s="18">
        <f>Table1[[#This Row],[ARL Set No.]]</f>
        <v>112</v>
      </c>
      <c r="D63" s="18">
        <f>Table1[[#This Row],[ARL Lab No.]]</f>
        <v>3704</v>
      </c>
      <c r="E63" s="19">
        <f>Table1[[#This Row],[Sample Date]]</f>
        <v>39671</v>
      </c>
      <c r="F63" s="18" t="str">
        <f>CONCATENATE(FieldWorksheet!J63,":",FieldWorksheet!K42,FieldWorksheet!L63)</f>
        <v>5:33PM</v>
      </c>
      <c r="G63" s="18" t="str">
        <f t="shared" si="0"/>
        <v>NOx-N</v>
      </c>
      <c r="H63" s="18" t="str">
        <f>Table1[[#This Row],[Preservation Method]]</f>
        <v>H2SO4</v>
      </c>
      <c r="I63" s="18" t="str">
        <f>Table1[[#This Row],[Cool (Wet Ice) to &lt;4°C]]</f>
        <v>YES</v>
      </c>
      <c r="J63" s="18">
        <f>Table1[[#This Row],[Final Volume (mL)]]/1000</f>
        <v>15.91</v>
      </c>
    </row>
    <row r="64" spans="1:10">
      <c r="A64" s="18">
        <v>63</v>
      </c>
      <c r="B64" s="18">
        <f>Table1[[#This Row],[Sample ID]]</f>
        <v>288</v>
      </c>
      <c r="C64" s="18">
        <f>Table1[[#This Row],[ARL Set No.]]</f>
        <v>112</v>
      </c>
      <c r="D64" s="18">
        <f>Table1[[#This Row],[ARL Lab No.]]</f>
        <v>3705</v>
      </c>
      <c r="E64" s="19">
        <f>Table1[[#This Row],[Sample Date]]</f>
        <v>39671</v>
      </c>
      <c r="F64" s="18" t="str">
        <f>CONCATENATE(FieldWorksheet!J64,":",FieldWorksheet!K43,FieldWorksheet!L64)</f>
        <v>5:47PM</v>
      </c>
      <c r="G64" s="18" t="str">
        <f t="shared" si="0"/>
        <v>NOx-N</v>
      </c>
      <c r="H64" s="18" t="str">
        <f>Table1[[#This Row],[Preservation Method]]</f>
        <v>H2SO4</v>
      </c>
      <c r="I64" s="18" t="str">
        <f>Table1[[#This Row],[Cool (Wet Ice) to &lt;4°C]]</f>
        <v>YES</v>
      </c>
      <c r="J64" s="18">
        <f>Table1[[#This Row],[Final Volume (mL)]]/1000</f>
        <v>15.66</v>
      </c>
    </row>
    <row r="65" spans="1:10">
      <c r="A65" s="18">
        <v>64</v>
      </c>
      <c r="B65" s="18">
        <f>Table1[[#This Row],[Sample ID]]</f>
        <v>289</v>
      </c>
      <c r="C65" s="18">
        <f>Table1[[#This Row],[ARL Set No.]]</f>
        <v>112</v>
      </c>
      <c r="D65" s="18">
        <f>Table1[[#This Row],[ARL Lab No.]]</f>
        <v>3706</v>
      </c>
      <c r="E65" s="19">
        <f>Table1[[#This Row],[Sample Date]]</f>
        <v>39671</v>
      </c>
      <c r="F65" s="18" t="str">
        <f>CONCATENATE(FieldWorksheet!J65,":",FieldWorksheet!K44,FieldWorksheet!L65)</f>
        <v>5:49PM</v>
      </c>
      <c r="G65" s="18" t="str">
        <f t="shared" si="0"/>
        <v>NOx-N</v>
      </c>
      <c r="H65" s="18" t="str">
        <f>Table1[[#This Row],[Preservation Method]]</f>
        <v>H2SO4</v>
      </c>
      <c r="I65" s="18" t="str">
        <f>Table1[[#This Row],[Cool (Wet Ice) to &lt;4°C]]</f>
        <v>YES</v>
      </c>
      <c r="J65" s="18">
        <f>Table1[[#This Row],[Final Volume (mL)]]/1000</f>
        <v>16.265000000000001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cp:lastPrinted>2011-05-25T14:27:25Z</cp:lastPrinted>
  <dcterms:created xsi:type="dcterms:W3CDTF">2009-03-27T14:31:33Z</dcterms:created>
  <dcterms:modified xsi:type="dcterms:W3CDTF">2012-04-30T16:47:10Z</dcterms:modified>
</cp:coreProperties>
</file>