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2021\21504 TFMB Estero Island Beach Renourishment RFQ-21-09-EN\Funding\FY22-23\Submittal\"/>
    </mc:Choice>
  </mc:AlternateContent>
  <xr:revisionPtr revIDLastSave="0" documentId="13_ncr:1_{3899477A-3BA1-405B-BEE5-51B3EF27949B}" xr6:coauthVersionLast="47" xr6:coauthVersionMax="47" xr10:uidLastSave="{00000000-0000-0000-0000-000000000000}"/>
  <bookViews>
    <workbookView xWindow="28980" yWindow="0" windowWidth="27840" windowHeight="15600" xr2:uid="{E79217BD-456E-45B6-81CD-76BE301E22E7}"/>
  </bookViews>
  <sheets>
    <sheet name="Eligible Unit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" i="2" l="1"/>
  <c r="H19" i="2" s="1"/>
  <c r="G18" i="2"/>
  <c r="H18" i="2" s="1"/>
  <c r="G17" i="2"/>
  <c r="H17" i="2" s="1"/>
  <c r="G9" i="2"/>
  <c r="H9" i="2" s="1"/>
  <c r="G6" i="2"/>
  <c r="H6" i="2" s="1"/>
  <c r="H5" i="2"/>
  <c r="G4" i="2"/>
  <c r="H4" i="2" s="1"/>
  <c r="G3" i="2"/>
  <c r="H3" i="2" s="1"/>
  <c r="G32" i="2"/>
  <c r="H32" i="2" s="1"/>
  <c r="G30" i="2"/>
  <c r="H30" i="2" s="1"/>
  <c r="G27" i="2"/>
  <c r="H27" i="2" s="1"/>
  <c r="H29" i="2"/>
  <c r="H15" i="2"/>
  <c r="H2" i="2"/>
  <c r="E13" i="2"/>
  <c r="G13" i="2" s="1"/>
  <c r="H13" i="2" s="1"/>
  <c r="G12" i="2"/>
  <c r="H12" i="2" s="1"/>
  <c r="H39" i="2"/>
  <c r="H47" i="2"/>
  <c r="H40" i="2"/>
  <c r="G31" i="2"/>
  <c r="H31" i="2" s="1"/>
  <c r="H28" i="2"/>
  <c r="H26" i="2"/>
  <c r="H25" i="2"/>
  <c r="H24" i="2"/>
  <c r="H23" i="2"/>
  <c r="H22" i="2"/>
  <c r="H21" i="2"/>
  <c r="G20" i="2"/>
  <c r="H20" i="2" s="1"/>
  <c r="G16" i="2"/>
  <c r="H16" i="2" s="1"/>
  <c r="G14" i="2"/>
  <c r="H14" i="2" s="1"/>
  <c r="H11" i="2"/>
  <c r="G10" i="2"/>
  <c r="H10" i="2" s="1"/>
  <c r="H8" i="2"/>
  <c r="G7" i="2"/>
  <c r="H7" i="2" s="1"/>
  <c r="H42" i="2" l="1"/>
  <c r="H34" i="2"/>
  <c r="H37" i="2" s="1"/>
  <c r="H44" i="2" l="1"/>
  <c r="H45" i="2"/>
  <c r="H48" i="2"/>
  <c r="H49" i="2" s="1"/>
  <c r="H36" i="2"/>
  <c r="H50" i="2" l="1"/>
</calcChain>
</file>

<file path=xl/sharedStrings.xml><?xml version="1.0" encoding="utf-8"?>
<sst xmlns="http://schemas.openxmlformats.org/spreadsheetml/2006/main" count="170" uniqueCount="135">
  <si>
    <t>Location / Access Name</t>
  </si>
  <si>
    <t>DEP Reference Monument</t>
  </si>
  <si>
    <t>Type of Access</t>
  </si>
  <si>
    <t>Width of Access / Frontage (ft)</t>
  </si>
  <si>
    <t>Additional Width from Eligible Units (ft)</t>
  </si>
  <si>
    <t>Website Link for DBPR License</t>
  </si>
  <si>
    <t>Bowditch Point Park</t>
  </si>
  <si>
    <t xml:space="preserve">Lynn Hall Park </t>
  </si>
  <si>
    <t>Palm Ave</t>
  </si>
  <si>
    <t>Chapel St</t>
  </si>
  <si>
    <t>Estero Beach Club Condo Assn</t>
  </si>
  <si>
    <t>Gulf Beach Rd</t>
  </si>
  <si>
    <t>Pompano St</t>
  </si>
  <si>
    <t>Caper Beach Club Condo Assn</t>
  </si>
  <si>
    <t>Connecticut St</t>
  </si>
  <si>
    <t>Hercules Dr</t>
  </si>
  <si>
    <t>Coconut Dr</t>
  </si>
  <si>
    <t>Bayview Ave</t>
  </si>
  <si>
    <t>Gulfview Ave</t>
  </si>
  <si>
    <t>Strandview Ave</t>
  </si>
  <si>
    <t>Newton Park</t>
  </si>
  <si>
    <t>Island Towers Condo</t>
  </si>
  <si>
    <t>Kahlua Beach Club Condo</t>
  </si>
  <si>
    <t>Pointe South Condo</t>
  </si>
  <si>
    <t>Smugglers Cove Condo</t>
  </si>
  <si>
    <t>Bahama Beach Club Condo</t>
  </si>
  <si>
    <t>Dakota Ave</t>
  </si>
  <si>
    <t>Lahaina Inn Resort</t>
  </si>
  <si>
    <t>Sterling Ave</t>
  </si>
  <si>
    <t>Aberdeen Ave</t>
  </si>
  <si>
    <t>Lanark Ave</t>
  </si>
  <si>
    <t>https://www.myfloridalicense.com/LicenseDetail.asp?SID=&amp;id=6B979DE255951122F504F5D33065E838</t>
  </si>
  <si>
    <t>https://www.myfloridalicense.com/LicenseDetail.asp?SID=&amp;id=482DB03A7BAD9A934BA34A1A51862F5D</t>
  </si>
  <si>
    <t>https://www.myfloridalicense.com/LicenseDetail.asp?SID=&amp;id=07F5881C7186AB70F43D3BC883C54D87</t>
  </si>
  <si>
    <t>https://www.myfloridalicense.com/LicenseDetail.asp?SID=&amp;id=CD72F9359049797648761F801554C450</t>
  </si>
  <si>
    <t>https://www.myfloridalicense.com/LicenseDetail.asp?SID=&amp;id=46DE50FF0A8996CFD1A7A1C9173F4940</t>
  </si>
  <si>
    <t>https://www.myfloridalicense.com/LicenseDetail.asp?SID=&amp;id=399584DB3B1AD48EC47C7E21D790FDA1</t>
  </si>
  <si>
    <t>https://www.myfloridalicense.com/LicenseDetail.asp?SID=&amp;id=4C60878C4052E9C403AC50983D076510</t>
  </si>
  <si>
    <t>https://www.myfloridalicense.com/LicenseDetail.asp?SID=&amp;id=32C72B8AD12B148CDB6881A83CC813F4</t>
  </si>
  <si>
    <t>R-175</t>
  </si>
  <si>
    <t>R-180</t>
  </si>
  <si>
    <t>R-184</t>
  </si>
  <si>
    <t>R-185</t>
  </si>
  <si>
    <t>R-186</t>
  </si>
  <si>
    <t>R-187</t>
  </si>
  <si>
    <t>R-189</t>
  </si>
  <si>
    <t>R-191</t>
  </si>
  <si>
    <t>R-192</t>
  </si>
  <si>
    <t>R-193</t>
  </si>
  <si>
    <t>R-194</t>
  </si>
  <si>
    <t>R-195</t>
  </si>
  <si>
    <t>R-196</t>
  </si>
  <si>
    <t>R-197</t>
  </si>
  <si>
    <t>R-198</t>
  </si>
  <si>
    <t>Secondary</t>
  </si>
  <si>
    <t>Primary</t>
  </si>
  <si>
    <t>63 parking, 24 bike racks, 4 bus stops</t>
  </si>
  <si>
    <t>4 bus stops</t>
  </si>
  <si>
    <t>12 parking, 4 bike racks, 4 bus stops</t>
  </si>
  <si>
    <t>8 parking, 4 bus stops</t>
  </si>
  <si>
    <t>3 parking, 4 bike racks, 2 bus stops</t>
  </si>
  <si>
    <t>2 bus stops</t>
  </si>
  <si>
    <t>11 parking</t>
  </si>
  <si>
    <t>5 parking, 8 bike racks, 2 bus stops</t>
  </si>
  <si>
    <t>R-203</t>
  </si>
  <si>
    <t>Little Estero Island CWA</t>
  </si>
  <si>
    <t>121 parking</t>
  </si>
  <si>
    <t>Total Shoreline</t>
  </si>
  <si>
    <t>Ratio of Eligible Shoreline to Total Shoreline</t>
  </si>
  <si>
    <t>23 parking, 2 bus stops</t>
  </si>
  <si>
    <t>Access at Albatross St</t>
  </si>
  <si>
    <t>R-201</t>
  </si>
  <si>
    <t>**Bolded entries in Number of Eligible Units show what was used to perform shoreline eligibility calculations</t>
  </si>
  <si>
    <t>Number of Eligible Units</t>
  </si>
  <si>
    <t>Total Eligible Shoreline (ft)</t>
  </si>
  <si>
    <t>Red Coconut RV Park LLP</t>
  </si>
  <si>
    <t>https://www.myfloridalicense.com/LicenseDetail.asp?SID=&amp;id=440A351EC663A8B3E94A54A94A26AFD2</t>
  </si>
  <si>
    <t>S Curve Access</t>
  </si>
  <si>
    <t>Wild Wave Resort</t>
  </si>
  <si>
    <t>https://www.myfloridalicense.com/LicenseDetail.asp?SID=&amp;id=4C549EFE9D6AE8D6C8B5750CEC65E40E</t>
  </si>
  <si>
    <t>https://www.myfloridalicense.com/LicenseDetail.asp?SID=&amp;id=32ED74A0DA71233BF77186FB158697FB</t>
  </si>
  <si>
    <t>Hideaway Village Motel</t>
  </si>
  <si>
    <t>9 parking, 8 bike racks, 4 bus stops</t>
  </si>
  <si>
    <t>6 bike racks, 2 bus stops</t>
  </si>
  <si>
    <t>2 parking, 2 bike racks, 3 bus stops</t>
  </si>
  <si>
    <t>R-196.5</t>
  </si>
  <si>
    <t>P1</t>
  </si>
  <si>
    <t>P2</t>
  </si>
  <si>
    <t>A5</t>
  </si>
  <si>
    <t>A6</t>
  </si>
  <si>
    <t>Avenue E</t>
  </si>
  <si>
    <t>HMC6</t>
  </si>
  <si>
    <t>Estero Island Beach Club</t>
  </si>
  <si>
    <t>R-183</t>
  </si>
  <si>
    <t>https://www.myfloridalicense.com/LicenseDetail.asp?SID=&amp;id=C80EC5E2253F5CA1F0C55751D206CA51</t>
  </si>
  <si>
    <t>A9</t>
  </si>
  <si>
    <t>HMC8</t>
  </si>
  <si>
    <t>HMC7</t>
  </si>
  <si>
    <t>A10</t>
  </si>
  <si>
    <t>A11</t>
  </si>
  <si>
    <t>A12</t>
  </si>
  <si>
    <t>A17</t>
  </si>
  <si>
    <t>A14</t>
  </si>
  <si>
    <t>HMC9</t>
  </si>
  <si>
    <t>A13</t>
  </si>
  <si>
    <t>HMC10</t>
  </si>
  <si>
    <t>A15</t>
  </si>
  <si>
    <t>A16</t>
  </si>
  <si>
    <t>A20</t>
  </si>
  <si>
    <t>A18</t>
  </si>
  <si>
    <t>P4</t>
  </si>
  <si>
    <t>HMC11</t>
  </si>
  <si>
    <t>HMC12</t>
  </si>
  <si>
    <t>HMC13</t>
  </si>
  <si>
    <t>HMC14</t>
  </si>
  <si>
    <t>HMC15</t>
  </si>
  <si>
    <r>
      <t xml:space="preserve">2 bike racks, </t>
    </r>
    <r>
      <rPr>
        <sz val="11"/>
        <color theme="1"/>
        <rFont val="Calibri"/>
        <family val="2"/>
        <scheme val="minor"/>
      </rPr>
      <t xml:space="preserve">3 bus stops </t>
    </r>
    <r>
      <rPr>
        <b/>
        <sz val="11"/>
        <color theme="1"/>
        <rFont val="Calibri"/>
        <family val="2"/>
        <scheme val="minor"/>
      </rPr>
      <t>(2 used)</t>
    </r>
  </si>
  <si>
    <t>6 parking, 6 bike racks, 1 bus stop</t>
  </si>
  <si>
    <t>9 parking, 2 bike racks, 1 bus stop</t>
  </si>
  <si>
    <r>
      <t xml:space="preserve">19 parking </t>
    </r>
    <r>
      <rPr>
        <b/>
        <sz val="11"/>
        <color theme="1"/>
        <rFont val="Calibri"/>
        <family val="2"/>
        <scheme val="minor"/>
      </rPr>
      <t>(16 used)</t>
    </r>
    <r>
      <rPr>
        <sz val="11"/>
        <color theme="1"/>
        <rFont val="Calibri"/>
        <family val="2"/>
        <scheme val="minor"/>
      </rPr>
      <t>, 4 bus stops</t>
    </r>
  </si>
  <si>
    <t>A19</t>
  </si>
  <si>
    <t>A21</t>
  </si>
  <si>
    <t>A22</t>
  </si>
  <si>
    <t>HMC16</t>
  </si>
  <si>
    <t>HMC17</t>
  </si>
  <si>
    <t>A23</t>
  </si>
  <si>
    <t>Total Ineligible Shoreline</t>
  </si>
  <si>
    <t>Total Eligible Shoreline</t>
  </si>
  <si>
    <t>ID</t>
  </si>
  <si>
    <t>(Off beach)</t>
  </si>
  <si>
    <t>Shoreline: Terminal Groin (C174.5)-ECL (R198)</t>
  </si>
  <si>
    <t>Shoreline Along LEICWA (R203-R207)</t>
  </si>
  <si>
    <t>Subtotal Eligible: North-Central Segments</t>
  </si>
  <si>
    <t>Subtotal Eligible: South Segment</t>
  </si>
  <si>
    <t>Subtotal Ineligible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</si>
</sst>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9" fontId="4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1" applyFont="1"/>
    <xf numFmtId="0" fontId="2" fillId="0" borderId="0" xfId="1" applyFont="1" applyFill="1"/>
    <xf numFmtId="0" fontId="0" fillId="0" borderId="0" xfId="0" applyAlignment="1">
      <alignment horizontal="center"/>
    </xf>
    <xf numFmtId="0" fontId="3" fillId="0" borderId="0" xfId="0" applyFont="1"/>
    <xf numFmtId="2" fontId="0" fillId="0" borderId="0" xfId="0" applyNumberFormat="1"/>
    <xf numFmtId="0" fontId="0" fillId="0" borderId="0" xfId="0" applyFill="1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/>
    <xf numFmtId="0" fontId="0" fillId="0" borderId="0" xfId="0" applyFill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2" applyNumberFormat="1" applyFont="1" applyAlignment="1">
      <alignment horizontal="center"/>
    </xf>
    <xf numFmtId="164" fontId="0" fillId="0" borderId="0" xfId="0" applyNumberFormat="1" applyFill="1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0" xfId="0" applyFont="1" applyFill="1" applyAlignment="1">
      <alignment horizontal="center"/>
    </xf>
    <xf numFmtId="0" fontId="3" fillId="0" borderId="0" xfId="0" applyFont="1" applyAlignment="1">
      <alignment horizontal="right"/>
    </xf>
    <xf numFmtId="165" fontId="3" fillId="0" borderId="0" xfId="2" applyNumberFormat="1" applyFont="1" applyAlignment="1">
      <alignment horizontal="center"/>
    </xf>
    <xf numFmtId="164" fontId="3" fillId="2" borderId="0" xfId="0" applyNumberFormat="1" applyFont="1" applyFill="1" applyAlignment="1">
      <alignment horizontal="center"/>
    </xf>
    <xf numFmtId="1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65" fontId="3" fillId="2" borderId="0" xfId="2" applyNumberFormat="1" applyFont="1" applyFill="1" applyAlignment="1">
      <alignment horizontal="center"/>
    </xf>
    <xf numFmtId="164" fontId="3" fillId="3" borderId="0" xfId="0" applyNumberFormat="1" applyFont="1" applyFill="1" applyAlignment="1">
      <alignment horizontal="center"/>
    </xf>
    <xf numFmtId="1" fontId="3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165" fontId="3" fillId="3" borderId="0" xfId="2" applyNumberFormat="1" applyFont="1" applyFill="1" applyAlignment="1">
      <alignment horizontal="center"/>
    </xf>
    <xf numFmtId="0" fontId="3" fillId="4" borderId="0" xfId="0" applyFont="1" applyFill="1" applyAlignment="1">
      <alignment horizontal="center"/>
    </xf>
    <xf numFmtId="1" fontId="3" fillId="4" borderId="0" xfId="0" applyNumberFormat="1" applyFont="1" applyFill="1" applyAlignment="1">
      <alignment horizontal="center"/>
    </xf>
    <xf numFmtId="165" fontId="3" fillId="4" borderId="0" xfId="2" applyNumberFormat="1" applyFont="1" applyFill="1" applyAlignment="1">
      <alignment horizontal="center"/>
    </xf>
    <xf numFmtId="1" fontId="0" fillId="0" borderId="0" xfId="0" applyNumberFormat="1" applyAlignment="1">
      <alignment horizontal="center"/>
    </xf>
    <xf numFmtId="164" fontId="3" fillId="0" borderId="0" xfId="0" applyNumberFormat="1" applyFont="1" applyAlignment="1">
      <alignment horizontal="center"/>
    </xf>
    <xf numFmtId="9" fontId="0" fillId="0" borderId="0" xfId="2" applyFont="1" applyAlignment="1">
      <alignment horizontal="center"/>
    </xf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299C0-1DB6-49E9-BF7D-81EB098F3DE2}">
  <dimension ref="A1:L65"/>
  <sheetViews>
    <sheetView tabSelected="1" topLeftCell="A19" workbookViewId="0">
      <selection activeCell="I37" sqref="I37"/>
    </sheetView>
  </sheetViews>
  <sheetFormatPr defaultRowHeight="15" x14ac:dyDescent="0.25"/>
  <cols>
    <col min="1" max="1" width="9.140625" style="3"/>
    <col min="2" max="2" width="28" bestFit="1" customWidth="1"/>
    <col min="3" max="3" width="24.7109375" bestFit="1" customWidth="1"/>
    <col min="4" max="4" width="14" style="3" bestFit="1" customWidth="1"/>
    <col min="5" max="5" width="28.42578125" style="3" bestFit="1" customWidth="1"/>
    <col min="6" max="6" width="39.42578125" style="8" bestFit="1" customWidth="1"/>
    <col min="7" max="7" width="41.85546875" customWidth="1"/>
    <col min="8" max="8" width="25.85546875" bestFit="1" customWidth="1"/>
    <col min="9" max="9" width="35.5703125" customWidth="1"/>
    <col min="10" max="10" width="10.28515625" customWidth="1"/>
  </cols>
  <sheetData>
    <row r="1" spans="1:9" s="3" customFormat="1" x14ac:dyDescent="0.25">
      <c r="A1" s="3" t="s">
        <v>128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73</v>
      </c>
      <c r="G1" s="3" t="s">
        <v>4</v>
      </c>
      <c r="H1" s="3" t="s">
        <v>74</v>
      </c>
      <c r="I1" s="3" t="s">
        <v>5</v>
      </c>
    </row>
    <row r="2" spans="1:9" x14ac:dyDescent="0.25">
      <c r="A2" s="3" t="s">
        <v>86</v>
      </c>
      <c r="B2" s="3" t="s">
        <v>6</v>
      </c>
      <c r="C2" s="3" t="s">
        <v>39</v>
      </c>
      <c r="D2" s="3" t="s">
        <v>54</v>
      </c>
      <c r="E2" s="17">
        <v>990</v>
      </c>
      <c r="F2" s="7" t="s">
        <v>56</v>
      </c>
      <c r="G2" s="15">
        <v>1702</v>
      </c>
      <c r="H2" s="15">
        <f>E2+G2</f>
        <v>2692</v>
      </c>
    </row>
    <row r="3" spans="1:9" x14ac:dyDescent="0.25">
      <c r="A3" s="3" t="s">
        <v>87</v>
      </c>
      <c r="B3" s="3" t="s">
        <v>7</v>
      </c>
      <c r="C3" s="3" t="s">
        <v>40</v>
      </c>
      <c r="D3" s="3" t="s">
        <v>55</v>
      </c>
      <c r="E3" s="15">
        <v>602</v>
      </c>
      <c r="F3" s="7" t="s">
        <v>66</v>
      </c>
      <c r="G3" s="15">
        <f>5280</f>
        <v>5280</v>
      </c>
      <c r="H3" s="15">
        <f t="shared" ref="H3:H39" si="0">E3+G3</f>
        <v>5882</v>
      </c>
    </row>
    <row r="4" spans="1:9" x14ac:dyDescent="0.25">
      <c r="A4" s="3" t="s">
        <v>88</v>
      </c>
      <c r="B4" s="3" t="s">
        <v>90</v>
      </c>
      <c r="C4" s="3" t="s">
        <v>93</v>
      </c>
      <c r="D4" s="3" t="s">
        <v>54</v>
      </c>
      <c r="E4" s="15">
        <v>14</v>
      </c>
      <c r="F4" s="7" t="s">
        <v>57</v>
      </c>
      <c r="G4" s="15">
        <f>4*52.8</f>
        <v>211.2</v>
      </c>
      <c r="H4" s="15">
        <f t="shared" si="0"/>
        <v>225.2</v>
      </c>
    </row>
    <row r="5" spans="1:9" ht="15.75" x14ac:dyDescent="0.25">
      <c r="A5" s="3" t="s">
        <v>91</v>
      </c>
      <c r="B5" s="3" t="s">
        <v>92</v>
      </c>
      <c r="C5" s="3" t="s">
        <v>41</v>
      </c>
      <c r="E5" s="15">
        <v>264</v>
      </c>
      <c r="F5" s="11">
        <v>75</v>
      </c>
      <c r="G5" s="15">
        <v>0</v>
      </c>
      <c r="H5" s="15">
        <f t="shared" si="0"/>
        <v>264</v>
      </c>
      <c r="I5" s="1" t="s">
        <v>94</v>
      </c>
    </row>
    <row r="6" spans="1:9" x14ac:dyDescent="0.25">
      <c r="A6" s="3" t="s">
        <v>89</v>
      </c>
      <c r="B6" s="3" t="s">
        <v>8</v>
      </c>
      <c r="C6" s="3" t="s">
        <v>41</v>
      </c>
      <c r="D6" s="3" t="s">
        <v>54</v>
      </c>
      <c r="E6" s="15">
        <v>53.52</v>
      </c>
      <c r="F6" s="7" t="s">
        <v>69</v>
      </c>
      <c r="G6" s="15">
        <f>23*52.8+2*52.8</f>
        <v>1319.9999999999998</v>
      </c>
      <c r="H6" s="15">
        <f t="shared" si="0"/>
        <v>1373.5199999999998</v>
      </c>
    </row>
    <row r="7" spans="1:9" x14ac:dyDescent="0.25">
      <c r="A7" s="3" t="s">
        <v>95</v>
      </c>
      <c r="B7" s="3" t="s">
        <v>9</v>
      </c>
      <c r="C7" s="3" t="s">
        <v>42</v>
      </c>
      <c r="D7" s="3" t="s">
        <v>54</v>
      </c>
      <c r="E7" s="15">
        <v>35.299999999999997</v>
      </c>
      <c r="F7" s="7" t="s">
        <v>57</v>
      </c>
      <c r="G7" s="15">
        <f>52.8*4</f>
        <v>211.2</v>
      </c>
      <c r="H7" s="15">
        <f t="shared" si="0"/>
        <v>246.5</v>
      </c>
    </row>
    <row r="8" spans="1:9" ht="15.75" x14ac:dyDescent="0.25">
      <c r="A8" s="3" t="s">
        <v>97</v>
      </c>
      <c r="B8" s="10" t="s">
        <v>10</v>
      </c>
      <c r="C8" s="3" t="s">
        <v>43</v>
      </c>
      <c r="E8" s="15">
        <v>175</v>
      </c>
      <c r="F8" s="3">
        <v>49</v>
      </c>
      <c r="G8" s="15">
        <v>0</v>
      </c>
      <c r="H8" s="15">
        <f t="shared" si="0"/>
        <v>175</v>
      </c>
      <c r="I8" s="1" t="s">
        <v>31</v>
      </c>
    </row>
    <row r="9" spans="1:9" x14ac:dyDescent="0.25">
      <c r="A9" s="3" t="s">
        <v>98</v>
      </c>
      <c r="B9" s="10" t="s">
        <v>11</v>
      </c>
      <c r="C9" s="3" t="s">
        <v>43</v>
      </c>
      <c r="E9" s="15">
        <v>34</v>
      </c>
      <c r="F9" s="7" t="s">
        <v>61</v>
      </c>
      <c r="G9" s="15">
        <f>52.8*2</f>
        <v>105.6</v>
      </c>
      <c r="H9" s="15">
        <f t="shared" si="0"/>
        <v>139.6</v>
      </c>
    </row>
    <row r="10" spans="1:9" x14ac:dyDescent="0.25">
      <c r="A10" s="3" t="s">
        <v>99</v>
      </c>
      <c r="B10" s="10" t="s">
        <v>12</v>
      </c>
      <c r="C10" s="3" t="s">
        <v>43</v>
      </c>
      <c r="D10" s="3" t="s">
        <v>54</v>
      </c>
      <c r="E10" s="15">
        <v>47.1</v>
      </c>
      <c r="F10" s="7" t="s">
        <v>60</v>
      </c>
      <c r="G10" s="15">
        <f>52.8*3+13.2*4+52.8*2</f>
        <v>316.79999999999995</v>
      </c>
      <c r="H10" s="15">
        <f t="shared" si="0"/>
        <v>363.9</v>
      </c>
    </row>
    <row r="11" spans="1:9" ht="15.75" x14ac:dyDescent="0.25">
      <c r="A11" s="3" t="s">
        <v>96</v>
      </c>
      <c r="B11" s="10" t="s">
        <v>13</v>
      </c>
      <c r="C11" s="3" t="s">
        <v>44</v>
      </c>
      <c r="E11" s="15">
        <v>335.6</v>
      </c>
      <c r="F11" s="3">
        <v>102</v>
      </c>
      <c r="G11" s="15">
        <v>0</v>
      </c>
      <c r="H11" s="15">
        <f t="shared" si="0"/>
        <v>335.6</v>
      </c>
      <c r="I11" s="1" t="s">
        <v>32</v>
      </c>
    </row>
    <row r="12" spans="1:9" ht="15.75" x14ac:dyDescent="0.25">
      <c r="A12" s="3" t="s">
        <v>100</v>
      </c>
      <c r="B12" s="10" t="s">
        <v>77</v>
      </c>
      <c r="C12" s="3" t="s">
        <v>44</v>
      </c>
      <c r="D12" s="3" t="s">
        <v>54</v>
      </c>
      <c r="E12" s="15">
        <v>5</v>
      </c>
      <c r="F12" s="7" t="s">
        <v>57</v>
      </c>
      <c r="G12" s="15">
        <f>52.8*4</f>
        <v>211.2</v>
      </c>
      <c r="H12" s="15">
        <f t="shared" si="0"/>
        <v>216.2</v>
      </c>
      <c r="I12" s="1"/>
    </row>
    <row r="13" spans="1:9" ht="15.75" x14ac:dyDescent="0.25">
      <c r="A13" s="3" t="s">
        <v>103</v>
      </c>
      <c r="B13" s="10" t="s">
        <v>75</v>
      </c>
      <c r="C13" s="3" t="s">
        <v>44</v>
      </c>
      <c r="E13" s="15">
        <f>334.33+12.26</f>
        <v>346.59</v>
      </c>
      <c r="F13" s="3">
        <v>42</v>
      </c>
      <c r="G13" s="15">
        <f>E13</f>
        <v>346.59</v>
      </c>
      <c r="H13" s="15">
        <f t="shared" si="0"/>
        <v>693.18</v>
      </c>
      <c r="I13" s="1" t="s">
        <v>76</v>
      </c>
    </row>
    <row r="14" spans="1:9" x14ac:dyDescent="0.25">
      <c r="A14" s="3" t="s">
        <v>104</v>
      </c>
      <c r="B14" s="10" t="s">
        <v>14</v>
      </c>
      <c r="C14" s="3" t="s">
        <v>45</v>
      </c>
      <c r="D14" s="3" t="s">
        <v>54</v>
      </c>
      <c r="E14" s="15">
        <v>50.27</v>
      </c>
      <c r="F14" s="7" t="s">
        <v>58</v>
      </c>
      <c r="G14" s="15">
        <f>52.8*12+13.2*4+52.8*4</f>
        <v>897.59999999999991</v>
      </c>
      <c r="H14" s="15">
        <f t="shared" si="0"/>
        <v>947.86999999999989</v>
      </c>
    </row>
    <row r="15" spans="1:9" ht="15.75" x14ac:dyDescent="0.25">
      <c r="A15" s="3" t="s">
        <v>105</v>
      </c>
      <c r="B15" s="10" t="s">
        <v>78</v>
      </c>
      <c r="C15" s="3" t="s">
        <v>45</v>
      </c>
      <c r="E15" s="15">
        <v>79.400000000000006</v>
      </c>
      <c r="F15" s="11">
        <v>10</v>
      </c>
      <c r="G15" s="15">
        <v>0</v>
      </c>
      <c r="H15" s="15">
        <f t="shared" si="0"/>
        <v>79.400000000000006</v>
      </c>
      <c r="I15" s="1" t="s">
        <v>79</v>
      </c>
    </row>
    <row r="16" spans="1:9" x14ac:dyDescent="0.25">
      <c r="A16" s="3" t="s">
        <v>102</v>
      </c>
      <c r="B16" s="10" t="s">
        <v>15</v>
      </c>
      <c r="C16" s="3" t="s">
        <v>46</v>
      </c>
      <c r="D16" s="3" t="s">
        <v>54</v>
      </c>
      <c r="E16" s="15">
        <v>51.98</v>
      </c>
      <c r="F16" s="7" t="s">
        <v>59</v>
      </c>
      <c r="G16" s="15">
        <f>52.8*8+52.8*4</f>
        <v>633.59999999999991</v>
      </c>
      <c r="H16" s="15">
        <f t="shared" si="0"/>
        <v>685.57999999999993</v>
      </c>
    </row>
    <row r="17" spans="1:9" x14ac:dyDescent="0.25">
      <c r="A17" s="3" t="s">
        <v>106</v>
      </c>
      <c r="B17" s="10" t="s">
        <v>16</v>
      </c>
      <c r="C17" s="3" t="s">
        <v>46</v>
      </c>
      <c r="D17" s="3" t="s">
        <v>54</v>
      </c>
      <c r="E17" s="15">
        <v>52.69</v>
      </c>
      <c r="F17" s="7" t="s">
        <v>118</v>
      </c>
      <c r="G17" s="15">
        <f>52.8*9+52.8*1+13.2*2</f>
        <v>554.4</v>
      </c>
      <c r="H17" s="15">
        <f t="shared" si="0"/>
        <v>607.08999999999992</v>
      </c>
      <c r="I17" s="19"/>
    </row>
    <row r="18" spans="1:9" x14ac:dyDescent="0.25">
      <c r="A18" s="3" t="s">
        <v>107</v>
      </c>
      <c r="B18" s="10" t="s">
        <v>17</v>
      </c>
      <c r="C18" s="3" t="s">
        <v>47</v>
      </c>
      <c r="D18" s="3" t="s">
        <v>54</v>
      </c>
      <c r="E18" s="15">
        <v>48.07</v>
      </c>
      <c r="F18" s="7" t="s">
        <v>117</v>
      </c>
      <c r="G18" s="15">
        <f>6*52.8+52.8*1+13.2*6</f>
        <v>448.79999999999995</v>
      </c>
      <c r="H18" s="15">
        <f t="shared" si="0"/>
        <v>496.86999999999995</v>
      </c>
      <c r="I18" s="19"/>
    </row>
    <row r="19" spans="1:9" x14ac:dyDescent="0.25">
      <c r="A19" s="3" t="s">
        <v>101</v>
      </c>
      <c r="B19" s="10" t="s">
        <v>18</v>
      </c>
      <c r="C19" s="3" t="s">
        <v>47</v>
      </c>
      <c r="E19" s="15">
        <v>42.28</v>
      </c>
      <c r="F19" s="7" t="s">
        <v>116</v>
      </c>
      <c r="G19" s="15">
        <f>(52.8*2+13.2*2)-7</f>
        <v>125</v>
      </c>
      <c r="H19" s="15">
        <f t="shared" si="0"/>
        <v>167.28</v>
      </c>
    </row>
    <row r="20" spans="1:9" x14ac:dyDescent="0.25">
      <c r="A20" s="3" t="s">
        <v>109</v>
      </c>
      <c r="B20" s="10" t="s">
        <v>19</v>
      </c>
      <c r="C20" s="3" t="s">
        <v>47</v>
      </c>
      <c r="D20" s="3" t="s">
        <v>54</v>
      </c>
      <c r="E20" s="15">
        <v>58.5</v>
      </c>
      <c r="F20" s="11" t="s">
        <v>62</v>
      </c>
      <c r="G20" s="15">
        <f>52.8*2</f>
        <v>105.6</v>
      </c>
      <c r="H20" s="15">
        <f t="shared" si="0"/>
        <v>164.1</v>
      </c>
    </row>
    <row r="21" spans="1:9" x14ac:dyDescent="0.25">
      <c r="A21" s="3" t="s">
        <v>110</v>
      </c>
      <c r="B21" s="10" t="s">
        <v>20</v>
      </c>
      <c r="C21" s="3" t="s">
        <v>48</v>
      </c>
      <c r="D21" s="3" t="s">
        <v>54</v>
      </c>
      <c r="E21" s="15">
        <v>197.57</v>
      </c>
      <c r="F21" s="11" t="s">
        <v>119</v>
      </c>
      <c r="G21" s="15">
        <v>818</v>
      </c>
      <c r="H21" s="15">
        <f t="shared" si="0"/>
        <v>1015.5699999999999</v>
      </c>
    </row>
    <row r="22" spans="1:9" ht="15.75" x14ac:dyDescent="0.25">
      <c r="A22" s="3" t="s">
        <v>111</v>
      </c>
      <c r="B22" s="10" t="s">
        <v>21</v>
      </c>
      <c r="C22" s="3" t="s">
        <v>48</v>
      </c>
      <c r="E22" s="15">
        <v>143.88999999999999</v>
      </c>
      <c r="F22" s="12">
        <v>40</v>
      </c>
      <c r="G22" s="15">
        <v>0</v>
      </c>
      <c r="H22" s="15">
        <f t="shared" si="0"/>
        <v>143.88999999999999</v>
      </c>
      <c r="I22" s="2" t="s">
        <v>33</v>
      </c>
    </row>
    <row r="23" spans="1:9" ht="15.75" x14ac:dyDescent="0.25">
      <c r="A23" s="3" t="s">
        <v>112</v>
      </c>
      <c r="B23" s="10" t="s">
        <v>22</v>
      </c>
      <c r="C23" s="3" t="s">
        <v>49</v>
      </c>
      <c r="E23" s="15">
        <v>129.4</v>
      </c>
      <c r="F23" s="12">
        <v>27</v>
      </c>
      <c r="G23" s="15">
        <v>0</v>
      </c>
      <c r="H23" s="15">
        <f t="shared" si="0"/>
        <v>129.4</v>
      </c>
      <c r="I23" s="2" t="s">
        <v>34</v>
      </c>
    </row>
    <row r="24" spans="1:9" ht="15.75" x14ac:dyDescent="0.25">
      <c r="A24" s="3" t="s">
        <v>113</v>
      </c>
      <c r="B24" s="10" t="s">
        <v>23</v>
      </c>
      <c r="C24" s="3" t="s">
        <v>49</v>
      </c>
      <c r="E24" s="15">
        <v>238.36</v>
      </c>
      <c r="F24" s="12">
        <v>36</v>
      </c>
      <c r="G24" s="15">
        <v>0</v>
      </c>
      <c r="H24" s="15">
        <f t="shared" si="0"/>
        <v>238.36</v>
      </c>
      <c r="I24" s="1" t="s">
        <v>35</v>
      </c>
    </row>
    <row r="25" spans="1:9" ht="15.75" x14ac:dyDescent="0.25">
      <c r="A25" s="3" t="s">
        <v>114</v>
      </c>
      <c r="B25" s="10" t="s">
        <v>24</v>
      </c>
      <c r="C25" s="3" t="s">
        <v>49</v>
      </c>
      <c r="E25" s="15">
        <v>335.35</v>
      </c>
      <c r="F25" s="12">
        <v>84</v>
      </c>
      <c r="G25" s="15">
        <v>0</v>
      </c>
      <c r="H25" s="15">
        <f t="shared" si="0"/>
        <v>335.35</v>
      </c>
      <c r="I25" s="1" t="s">
        <v>36</v>
      </c>
    </row>
    <row r="26" spans="1:9" ht="15.75" x14ac:dyDescent="0.25">
      <c r="A26" s="3" t="s">
        <v>115</v>
      </c>
      <c r="B26" s="10" t="s">
        <v>25</v>
      </c>
      <c r="C26" s="3" t="s">
        <v>50</v>
      </c>
      <c r="E26" s="15">
        <v>112.5</v>
      </c>
      <c r="F26" s="12">
        <v>18</v>
      </c>
      <c r="G26" s="15">
        <v>0</v>
      </c>
      <c r="H26" s="15">
        <f t="shared" si="0"/>
        <v>112.5</v>
      </c>
      <c r="I26" s="1" t="s">
        <v>37</v>
      </c>
    </row>
    <row r="27" spans="1:9" x14ac:dyDescent="0.25">
      <c r="A27" s="3" t="s">
        <v>120</v>
      </c>
      <c r="B27" s="10" t="s">
        <v>26</v>
      </c>
      <c r="C27" s="3" t="s">
        <v>50</v>
      </c>
      <c r="D27" s="3" t="s">
        <v>54</v>
      </c>
      <c r="E27" s="15">
        <v>50</v>
      </c>
      <c r="F27" s="7" t="s">
        <v>82</v>
      </c>
      <c r="G27" s="15">
        <f>52.8*9+13.2*8+52.8*4</f>
        <v>792</v>
      </c>
      <c r="H27" s="15">
        <f t="shared" si="0"/>
        <v>842</v>
      </c>
    </row>
    <row r="28" spans="1:9" ht="15.75" x14ac:dyDescent="0.25">
      <c r="A28" s="3" t="s">
        <v>123</v>
      </c>
      <c r="B28" s="10" t="s">
        <v>27</v>
      </c>
      <c r="C28" s="3" t="s">
        <v>51</v>
      </c>
      <c r="E28" s="15">
        <v>360</v>
      </c>
      <c r="F28" s="3">
        <v>31</v>
      </c>
      <c r="G28" s="15">
        <v>0</v>
      </c>
      <c r="H28" s="15">
        <f t="shared" si="0"/>
        <v>360</v>
      </c>
      <c r="I28" s="1" t="s">
        <v>38</v>
      </c>
    </row>
    <row r="29" spans="1:9" ht="15.75" x14ac:dyDescent="0.25">
      <c r="A29" s="3" t="s">
        <v>124</v>
      </c>
      <c r="B29" s="10" t="s">
        <v>81</v>
      </c>
      <c r="C29" s="3" t="s">
        <v>85</v>
      </c>
      <c r="D29" s="3" t="s">
        <v>129</v>
      </c>
      <c r="E29" s="15">
        <v>147</v>
      </c>
      <c r="F29" s="20">
        <v>22</v>
      </c>
      <c r="G29" s="15">
        <v>0</v>
      </c>
      <c r="H29" s="15">
        <f t="shared" si="0"/>
        <v>147</v>
      </c>
      <c r="I29" s="1" t="s">
        <v>80</v>
      </c>
    </row>
    <row r="30" spans="1:9" x14ac:dyDescent="0.25">
      <c r="A30" s="3" t="s">
        <v>108</v>
      </c>
      <c r="B30" s="10" t="s">
        <v>28</v>
      </c>
      <c r="C30" s="3" t="s">
        <v>85</v>
      </c>
      <c r="D30" s="3" t="s">
        <v>54</v>
      </c>
      <c r="E30" s="15">
        <v>41.15</v>
      </c>
      <c r="F30" s="7" t="s">
        <v>83</v>
      </c>
      <c r="G30" s="15">
        <f>13.2*6+52.8*2</f>
        <v>184.79999999999998</v>
      </c>
      <c r="H30" s="15">
        <f t="shared" si="0"/>
        <v>225.95</v>
      </c>
    </row>
    <row r="31" spans="1:9" x14ac:dyDescent="0.25">
      <c r="A31" s="3" t="s">
        <v>121</v>
      </c>
      <c r="B31" s="10" t="s">
        <v>29</v>
      </c>
      <c r="C31" s="3" t="s">
        <v>52</v>
      </c>
      <c r="D31" s="3" t="s">
        <v>54</v>
      </c>
      <c r="E31" s="15">
        <v>39.96</v>
      </c>
      <c r="F31" s="7" t="s">
        <v>63</v>
      </c>
      <c r="G31" s="15">
        <f>52.8*5+13.2*8+52.8*2</f>
        <v>475.20000000000005</v>
      </c>
      <c r="H31" s="15">
        <f t="shared" si="0"/>
        <v>515.16000000000008</v>
      </c>
      <c r="I31" s="19"/>
    </row>
    <row r="32" spans="1:9" x14ac:dyDescent="0.25">
      <c r="A32" s="3" t="s">
        <v>122</v>
      </c>
      <c r="B32" s="10" t="s">
        <v>30</v>
      </c>
      <c r="C32" s="3" t="s">
        <v>53</v>
      </c>
      <c r="D32" s="3" t="s">
        <v>54</v>
      </c>
      <c r="E32" s="15">
        <v>40.14</v>
      </c>
      <c r="F32" s="7" t="s">
        <v>84</v>
      </c>
      <c r="G32" s="15">
        <f>52.8*2+13.2*2+52.8*3</f>
        <v>290.39999999999998</v>
      </c>
      <c r="H32" s="15">
        <f t="shared" si="0"/>
        <v>330.53999999999996</v>
      </c>
      <c r="I32" s="19"/>
    </row>
    <row r="33" spans="1:9" x14ac:dyDescent="0.25">
      <c r="B33" s="10"/>
      <c r="C33" s="3"/>
      <c r="E33" s="15"/>
      <c r="F33" s="7"/>
      <c r="G33" s="15"/>
      <c r="H33" s="15"/>
      <c r="I33" s="19"/>
    </row>
    <row r="34" spans="1:9" x14ac:dyDescent="0.25">
      <c r="B34" s="10"/>
      <c r="C34" s="3"/>
      <c r="E34" s="15"/>
      <c r="F34" s="21"/>
      <c r="G34" s="23" t="s">
        <v>132</v>
      </c>
      <c r="H34" s="24">
        <f>ROUND(SUM(H2:H32),0)</f>
        <v>20151</v>
      </c>
      <c r="I34" s="19"/>
    </row>
    <row r="35" spans="1:9" x14ac:dyDescent="0.25">
      <c r="B35" s="10"/>
      <c r="C35" s="3"/>
      <c r="E35" s="15"/>
      <c r="F35" s="7"/>
      <c r="G35" s="25" t="s">
        <v>130</v>
      </c>
      <c r="H35" s="24">
        <v>24177</v>
      </c>
      <c r="I35" s="19"/>
    </row>
    <row r="36" spans="1:9" x14ac:dyDescent="0.25">
      <c r="B36" s="10"/>
      <c r="C36" s="3"/>
      <c r="E36" s="15"/>
      <c r="F36" s="7"/>
      <c r="G36" s="24" t="s">
        <v>134</v>
      </c>
      <c r="H36" s="24">
        <f>H35-H34</f>
        <v>4026</v>
      </c>
      <c r="I36" s="19"/>
    </row>
    <row r="37" spans="1:9" x14ac:dyDescent="0.25">
      <c r="B37" s="10"/>
      <c r="C37" s="3"/>
      <c r="E37" s="15"/>
      <c r="F37" s="7"/>
      <c r="G37" s="25" t="s">
        <v>68</v>
      </c>
      <c r="H37" s="26">
        <f>H34/H35</f>
        <v>0.83347809901972947</v>
      </c>
      <c r="I37" s="19"/>
    </row>
    <row r="38" spans="1:9" x14ac:dyDescent="0.25">
      <c r="B38" s="10"/>
      <c r="C38" s="3"/>
      <c r="E38" s="15"/>
      <c r="F38" s="7"/>
      <c r="G38" s="7"/>
      <c r="H38" s="22"/>
      <c r="I38" s="19"/>
    </row>
    <row r="39" spans="1:9" x14ac:dyDescent="0.25">
      <c r="A39" s="3" t="s">
        <v>125</v>
      </c>
      <c r="B39" s="10" t="s">
        <v>70</v>
      </c>
      <c r="C39" s="3" t="s">
        <v>71</v>
      </c>
      <c r="D39" s="3" t="s">
        <v>54</v>
      </c>
      <c r="E39" s="15">
        <v>0</v>
      </c>
      <c r="F39" s="7"/>
      <c r="G39" s="15">
        <v>0</v>
      </c>
      <c r="H39" s="15">
        <f t="shared" si="0"/>
        <v>0</v>
      </c>
    </row>
    <row r="40" spans="1:9" x14ac:dyDescent="0.25">
      <c r="B40" s="13" t="s">
        <v>65</v>
      </c>
      <c r="C40" s="3" t="s">
        <v>64</v>
      </c>
      <c r="E40" s="15">
        <v>4613</v>
      </c>
      <c r="F40" s="7"/>
      <c r="G40" s="15">
        <v>0</v>
      </c>
      <c r="H40" s="15">
        <f>E40+G40</f>
        <v>4613</v>
      </c>
    </row>
    <row r="41" spans="1:9" x14ac:dyDescent="0.25">
      <c r="B41" s="13"/>
      <c r="C41" s="3"/>
      <c r="E41" s="15"/>
      <c r="F41" s="7"/>
      <c r="G41" s="15"/>
      <c r="H41" s="15"/>
    </row>
    <row r="42" spans="1:9" x14ac:dyDescent="0.25">
      <c r="B42" s="13"/>
      <c r="C42" s="3"/>
      <c r="E42" s="15"/>
      <c r="F42" s="7"/>
      <c r="G42" s="27" t="s">
        <v>133</v>
      </c>
      <c r="H42" s="28">
        <f>ROUND(SUM(H39:H40),0)</f>
        <v>4613</v>
      </c>
    </row>
    <row r="43" spans="1:9" x14ac:dyDescent="0.25">
      <c r="B43" s="4" t="s">
        <v>72</v>
      </c>
      <c r="C43" s="3"/>
      <c r="E43" s="15"/>
      <c r="F43" s="7"/>
      <c r="G43" s="29" t="s">
        <v>131</v>
      </c>
      <c r="H43" s="28">
        <v>4613</v>
      </c>
    </row>
    <row r="44" spans="1:9" x14ac:dyDescent="0.25">
      <c r="B44" s="13"/>
      <c r="C44" s="3"/>
      <c r="E44" s="15"/>
      <c r="F44" s="7"/>
      <c r="G44" s="28" t="s">
        <v>134</v>
      </c>
      <c r="H44" s="28">
        <f>H43-H42</f>
        <v>0</v>
      </c>
    </row>
    <row r="45" spans="1:9" x14ac:dyDescent="0.25">
      <c r="B45" s="13"/>
      <c r="C45" s="3"/>
      <c r="E45" s="15"/>
      <c r="F45" s="7"/>
      <c r="G45" s="29" t="s">
        <v>68</v>
      </c>
      <c r="H45" s="30">
        <f>H42/H43</f>
        <v>1</v>
      </c>
    </row>
    <row r="46" spans="1:9" x14ac:dyDescent="0.25">
      <c r="B46" s="13"/>
      <c r="C46" s="3"/>
      <c r="E46" s="15"/>
      <c r="F46" s="7"/>
      <c r="G46" s="7"/>
      <c r="H46" s="22"/>
    </row>
    <row r="47" spans="1:9" x14ac:dyDescent="0.25">
      <c r="B47" s="13"/>
      <c r="C47" s="35"/>
      <c r="D47" s="7"/>
      <c r="F47" s="7"/>
      <c r="G47" s="31" t="s">
        <v>67</v>
      </c>
      <c r="H47" s="32">
        <f>H35+H43</f>
        <v>28790</v>
      </c>
    </row>
    <row r="48" spans="1:9" ht="15.75" x14ac:dyDescent="0.25">
      <c r="B48" s="10"/>
      <c r="C48" s="3"/>
      <c r="D48" s="34"/>
      <c r="F48" s="3"/>
      <c r="G48" s="31" t="s">
        <v>127</v>
      </c>
      <c r="H48" s="32">
        <f>H34+H42</f>
        <v>24764</v>
      </c>
      <c r="I48" s="2"/>
    </row>
    <row r="49" spans="2:12" ht="15.75" x14ac:dyDescent="0.25">
      <c r="B49" s="10"/>
      <c r="C49" s="3"/>
      <c r="D49" s="34"/>
      <c r="F49" s="3"/>
      <c r="G49" s="31" t="s">
        <v>126</v>
      </c>
      <c r="H49" s="32">
        <f>H47-H48</f>
        <v>4026</v>
      </c>
      <c r="I49" s="2"/>
    </row>
    <row r="50" spans="2:12" x14ac:dyDescent="0.25">
      <c r="B50" s="6"/>
      <c r="C50" s="3"/>
      <c r="G50" s="31" t="s">
        <v>68</v>
      </c>
      <c r="H50" s="33">
        <f>H48/H47</f>
        <v>0.86015977770059049</v>
      </c>
      <c r="I50" s="3"/>
      <c r="J50" s="3"/>
    </row>
    <row r="51" spans="2:12" x14ac:dyDescent="0.25">
      <c r="C51" s="3"/>
      <c r="D51" s="34"/>
      <c r="J51" s="15"/>
    </row>
    <row r="52" spans="2:12" x14ac:dyDescent="0.25">
      <c r="C52" s="3"/>
      <c r="D52" s="16"/>
      <c r="I52" s="3"/>
      <c r="J52" s="15"/>
      <c r="L52" s="9"/>
    </row>
    <row r="53" spans="2:12" x14ac:dyDescent="0.25">
      <c r="E53" s="34"/>
      <c r="I53" s="3"/>
      <c r="J53" s="14"/>
      <c r="L53" s="5"/>
    </row>
    <row r="54" spans="2:12" x14ac:dyDescent="0.25">
      <c r="C54" s="7"/>
      <c r="I54" s="3"/>
      <c r="J54" s="3"/>
    </row>
    <row r="55" spans="2:12" x14ac:dyDescent="0.25">
      <c r="C55" s="3"/>
      <c r="D55" s="36"/>
      <c r="I55" s="3"/>
      <c r="J55" s="16"/>
    </row>
    <row r="56" spans="2:12" x14ac:dyDescent="0.25">
      <c r="C56" s="3"/>
      <c r="D56" s="36"/>
      <c r="J56" s="18"/>
    </row>
    <row r="58" spans="2:12" x14ac:dyDescent="0.25">
      <c r="C58" s="3"/>
      <c r="D58" s="16"/>
    </row>
    <row r="59" spans="2:12" x14ac:dyDescent="0.25">
      <c r="C59" s="3"/>
      <c r="D59" s="18"/>
    </row>
    <row r="60" spans="2:12" x14ac:dyDescent="0.25">
      <c r="D60" s="16"/>
    </row>
    <row r="61" spans="2:12" x14ac:dyDescent="0.25">
      <c r="C61" s="3"/>
      <c r="D61" s="18"/>
    </row>
    <row r="62" spans="2:12" x14ac:dyDescent="0.25">
      <c r="C62" s="3"/>
      <c r="D62" s="16"/>
    </row>
    <row r="63" spans="2:12" x14ac:dyDescent="0.25">
      <c r="C63" s="3"/>
      <c r="D63" s="18"/>
    </row>
    <row r="64" spans="2:12" x14ac:dyDescent="0.25">
      <c r="D64" s="16"/>
    </row>
    <row r="65" spans="3:4" x14ac:dyDescent="0.25">
      <c r="C65" s="3"/>
      <c r="D65" s="1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Eligible Units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Feeney</dc:creator>
  <cp:lastModifiedBy>Michael Poff</cp:lastModifiedBy>
  <dcterms:created xsi:type="dcterms:W3CDTF">2021-06-16T20:12:07Z</dcterms:created>
  <dcterms:modified xsi:type="dcterms:W3CDTF">2021-07-30T17:23:45Z</dcterms:modified>
</cp:coreProperties>
</file>