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1" i="1" l="1"/>
  <c r="D30" i="1" l="1"/>
  <c r="D34" i="1"/>
  <c r="D35" i="1" s="1"/>
  <c r="D32" i="1"/>
  <c r="D33" i="1"/>
  <c r="D24" i="1"/>
  <c r="D28" i="1"/>
  <c r="D26" i="1"/>
  <c r="F18" i="1"/>
  <c r="E18" i="1"/>
  <c r="C17" i="1"/>
  <c r="D16" i="1" l="1"/>
  <c r="F14" i="1"/>
  <c r="F7" i="1"/>
  <c r="C15" i="1"/>
  <c r="F15" i="1" s="1"/>
  <c r="C14" i="1"/>
  <c r="G14" i="1" s="1"/>
  <c r="C11" i="1"/>
  <c r="C10" i="1"/>
  <c r="F10" i="1" s="1"/>
  <c r="G10" i="1" s="1"/>
  <c r="C9" i="1"/>
  <c r="C8" i="1"/>
  <c r="F8" i="1" s="1"/>
  <c r="G8" i="1" s="1"/>
  <c r="C7" i="1"/>
  <c r="G7" i="1" s="1"/>
  <c r="C6" i="1"/>
  <c r="F6" i="1" s="1"/>
  <c r="G6" i="1" s="1"/>
  <c r="C5" i="1"/>
  <c r="C4" i="1"/>
  <c r="F4" i="1" s="1"/>
  <c r="G4" i="1" s="1"/>
  <c r="C3" i="1"/>
  <c r="E16" i="1"/>
  <c r="F16" i="1" l="1"/>
  <c r="F3" i="1"/>
  <c r="F5" i="1"/>
  <c r="G5" i="1" s="1"/>
  <c r="F9" i="1"/>
  <c r="G9" i="1" s="1"/>
  <c r="F11" i="1"/>
  <c r="G11" i="1" s="1"/>
  <c r="C16" i="1"/>
  <c r="G15" i="1"/>
  <c r="G16" i="1" s="1"/>
  <c r="C12" i="1"/>
  <c r="E12" i="1"/>
  <c r="F12" i="1" l="1"/>
  <c r="G3" i="1"/>
  <c r="G12" i="1" s="1"/>
  <c r="C18" i="1" s="1"/>
</calcChain>
</file>

<file path=xl/sharedStrings.xml><?xml version="1.0" encoding="utf-8"?>
<sst xmlns="http://schemas.openxmlformats.org/spreadsheetml/2006/main" count="47" uniqueCount="43">
  <si>
    <t>BMP #</t>
  </si>
  <si>
    <t>Description</t>
  </si>
  <si>
    <t>Central/Church Culvert</t>
  </si>
  <si>
    <t>Comments</t>
  </si>
  <si>
    <t>Elevation of road an issue</t>
  </si>
  <si>
    <t>Central/Main Culvert</t>
  </si>
  <si>
    <t>Linked to RMP29 and RMP32</t>
  </si>
  <si>
    <t>Improve LOS from C to A</t>
  </si>
  <si>
    <t>Bayshore/Main St</t>
  </si>
  <si>
    <t>Central/Culvert</t>
  </si>
  <si>
    <t>Improve LOS from E to B</t>
  </si>
  <si>
    <t>Central Between Oakley and Parmely no drainage structure</t>
  </si>
  <si>
    <t>Central Improvement Oakley/Culvert</t>
  </si>
  <si>
    <t>Homewood/Harper Culvert</t>
  </si>
  <si>
    <t>Melbourne/Culvert</t>
  </si>
  <si>
    <t>Permit for new outfall to harbor</t>
  </si>
  <si>
    <t>Bayshore/Pinon Culvert</t>
  </si>
  <si>
    <t>North Shore/culvert</t>
  </si>
  <si>
    <t>Harper and Church Pond Site</t>
  </si>
  <si>
    <t>Water Quality Improvements</t>
  </si>
  <si>
    <t>Treatment Pond US 41/Main</t>
  </si>
  <si>
    <t>Treatment Pond US41/Shear</t>
  </si>
  <si>
    <t xml:space="preserve">Phase I Watershed Management Plan </t>
  </si>
  <si>
    <t>Reduces flooding</t>
  </si>
  <si>
    <t>One house flooding - Identify the house</t>
  </si>
  <si>
    <t xml:space="preserve">Total - Drainage Improvements </t>
  </si>
  <si>
    <t>Total - Water Quality Improvements</t>
  </si>
  <si>
    <t>Estimated Design Costs</t>
  </si>
  <si>
    <t>Estimated Land Costs</t>
  </si>
  <si>
    <t>Estimated  Constuction Cost</t>
  </si>
  <si>
    <t>Construction Management</t>
  </si>
  <si>
    <t>Total</t>
  </si>
  <si>
    <t>Total Project</t>
  </si>
  <si>
    <t>Design</t>
  </si>
  <si>
    <t>Construction</t>
  </si>
  <si>
    <t>land</t>
  </si>
  <si>
    <t>Year Two</t>
  </si>
  <si>
    <t>Year One - Design</t>
  </si>
  <si>
    <t>Year Three</t>
  </si>
  <si>
    <t>Overhead/internal (10%)</t>
  </si>
  <si>
    <t>Overhead/internal - 15%</t>
  </si>
  <si>
    <t>Overhead/internal 15%</t>
  </si>
  <si>
    <t>Contract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</si>
</sst>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0" xfId="0" applyBorder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0" fontId="2" fillId="0" borderId="1" xfId="0" applyFont="1" applyBorder="1" applyAlignment="1">
      <alignment horizontal="center"/>
    </xf>
    <xf numFmtId="0" fontId="0" fillId="0" borderId="0" xfId="0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0" fillId="0" borderId="2" xfId="0" applyFill="1" applyBorder="1"/>
    <xf numFmtId="164" fontId="2" fillId="0" borderId="0" xfId="1" applyNumberFormat="1" applyFont="1" applyBorder="1"/>
    <xf numFmtId="165" fontId="0" fillId="0" borderId="0" xfId="1" applyNumberFormat="1" applyFont="1" applyFill="1" applyBorder="1"/>
    <xf numFmtId="164" fontId="2" fillId="0" borderId="1" xfId="1" applyNumberFormat="1" applyFont="1" applyBorder="1"/>
    <xf numFmtId="164" fontId="0" fillId="0" borderId="1" xfId="0" applyNumberFormat="1" applyFill="1" applyBorder="1"/>
    <xf numFmtId="44" fontId="0" fillId="0" borderId="0" xfId="1" applyFont="1"/>
    <xf numFmtId="0" fontId="0" fillId="0" borderId="0" xfId="0" applyFill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  <xf numFmtId="44" fontId="0" fillId="0" borderId="0" xfId="0" applyNumberFormat="1"/>
    <xf numFmtId="0" fontId="2" fillId="0" borderId="1" xfId="0" applyFont="1" applyBorder="1" applyAlignment="1">
      <alignment horizontal="center"/>
    </xf>
    <xf numFmtId="0" fontId="0" fillId="0" borderId="0" xfId="0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A2" workbookViewId="0">
      <selection activeCell="E21" sqref="E21"/>
    </sheetView>
  </sheetViews>
  <sheetFormatPr defaultRowHeight="15" x14ac:dyDescent="0.25"/>
  <cols>
    <col min="1" max="1" width="9.5703125" customWidth="1"/>
    <col min="2" max="2" width="37.28515625" customWidth="1"/>
    <col min="3" max="3" width="27.5703125" customWidth="1"/>
    <col min="4" max="4" width="17.28515625" customWidth="1"/>
    <col min="5" max="7" width="19.42578125" customWidth="1"/>
    <col min="8" max="8" width="30.7109375" customWidth="1"/>
  </cols>
  <sheetData>
    <row r="1" spans="1:15" x14ac:dyDescent="0.25">
      <c r="A1" s="25" t="s">
        <v>22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  <c r="O1" s="1"/>
    </row>
    <row r="2" spans="1:15" ht="30" x14ac:dyDescent="0.25">
      <c r="A2" s="8" t="s">
        <v>0</v>
      </c>
      <c r="B2" s="8" t="s">
        <v>1</v>
      </c>
      <c r="C2" s="10" t="s">
        <v>27</v>
      </c>
      <c r="D2" s="10" t="s">
        <v>28</v>
      </c>
      <c r="E2" s="10" t="s">
        <v>29</v>
      </c>
      <c r="F2" s="10" t="s">
        <v>30</v>
      </c>
      <c r="G2" s="10" t="s">
        <v>31</v>
      </c>
      <c r="H2" s="8" t="s">
        <v>3</v>
      </c>
    </row>
    <row r="3" spans="1:15" x14ac:dyDescent="0.25">
      <c r="A3" s="4">
        <v>25</v>
      </c>
      <c r="B3" s="4" t="s">
        <v>2</v>
      </c>
      <c r="C3" s="7">
        <f>+E3*0.2</f>
        <v>3433.4160000000006</v>
      </c>
      <c r="D3" s="4"/>
      <c r="E3" s="7">
        <v>17167.080000000002</v>
      </c>
      <c r="F3" s="7">
        <f>+(C3+E3)*0.15</f>
        <v>3090.0744000000004</v>
      </c>
      <c r="G3" s="7">
        <f>+C3+E3+F3</f>
        <v>23690.570400000004</v>
      </c>
      <c r="H3" s="4" t="s">
        <v>4</v>
      </c>
    </row>
    <row r="4" spans="1:15" x14ac:dyDescent="0.25">
      <c r="A4" s="4">
        <v>26</v>
      </c>
      <c r="B4" s="4" t="s">
        <v>5</v>
      </c>
      <c r="C4" s="7">
        <f t="shared" ref="C4:C11" si="0">+E4*0.2</f>
        <v>3433.4160000000006</v>
      </c>
      <c r="D4" s="4"/>
      <c r="E4" s="7">
        <v>17167.080000000002</v>
      </c>
      <c r="F4" s="7">
        <f t="shared" ref="F4:F11" si="1">+(C4+E4)*0.15</f>
        <v>3090.0744000000004</v>
      </c>
      <c r="G4" s="7">
        <f t="shared" ref="G4:G11" si="2">+C4+E4+F4</f>
        <v>23690.570400000004</v>
      </c>
      <c r="H4" s="4" t="s">
        <v>6</v>
      </c>
    </row>
    <row r="5" spans="1:15" x14ac:dyDescent="0.25">
      <c r="A5" s="4">
        <v>32</v>
      </c>
      <c r="B5" s="4" t="s">
        <v>8</v>
      </c>
      <c r="C5" s="7">
        <f t="shared" si="0"/>
        <v>7478.0160000000005</v>
      </c>
      <c r="D5" s="4"/>
      <c r="E5" s="7">
        <v>37390.080000000002</v>
      </c>
      <c r="F5" s="7">
        <f t="shared" si="1"/>
        <v>6730.2144000000008</v>
      </c>
      <c r="G5" s="7">
        <f t="shared" si="2"/>
        <v>51598.310400000002</v>
      </c>
      <c r="H5" s="4" t="s">
        <v>7</v>
      </c>
    </row>
    <row r="6" spans="1:15" x14ac:dyDescent="0.25">
      <c r="A6" s="2">
        <v>42</v>
      </c>
      <c r="B6" s="4" t="s">
        <v>9</v>
      </c>
      <c r="C6" s="7">
        <f t="shared" si="0"/>
        <v>2564.576</v>
      </c>
      <c r="D6" s="4"/>
      <c r="E6" s="7">
        <v>12822.88</v>
      </c>
      <c r="F6" s="7">
        <f t="shared" si="1"/>
        <v>2308.1183999999998</v>
      </c>
      <c r="G6" s="7">
        <f t="shared" si="2"/>
        <v>17695.574399999998</v>
      </c>
      <c r="H6" s="4" t="s">
        <v>10</v>
      </c>
    </row>
    <row r="7" spans="1:15" ht="30" x14ac:dyDescent="0.25">
      <c r="A7" s="2">
        <v>45</v>
      </c>
      <c r="B7" s="3" t="s">
        <v>12</v>
      </c>
      <c r="C7" s="7">
        <f t="shared" si="0"/>
        <v>2564.576</v>
      </c>
      <c r="D7" s="4"/>
      <c r="E7" s="7">
        <v>12822.88</v>
      </c>
      <c r="F7" s="7">
        <f t="shared" si="1"/>
        <v>2308.1183999999998</v>
      </c>
      <c r="G7" s="7">
        <f t="shared" si="2"/>
        <v>17695.574399999998</v>
      </c>
      <c r="H7" s="3" t="s">
        <v>11</v>
      </c>
    </row>
    <row r="8" spans="1:15" ht="30" x14ac:dyDescent="0.25">
      <c r="A8" s="2">
        <v>31</v>
      </c>
      <c r="B8" s="4" t="s">
        <v>13</v>
      </c>
      <c r="C8" s="7">
        <f t="shared" si="0"/>
        <v>4317.2359999999999</v>
      </c>
      <c r="D8" s="4"/>
      <c r="E8" s="7">
        <v>21586.18</v>
      </c>
      <c r="F8" s="7">
        <f t="shared" si="1"/>
        <v>3885.5124000000001</v>
      </c>
      <c r="G8" s="7">
        <f t="shared" si="2"/>
        <v>29788.928400000001</v>
      </c>
      <c r="H8" s="3" t="s">
        <v>24</v>
      </c>
    </row>
    <row r="9" spans="1:15" x14ac:dyDescent="0.25">
      <c r="A9" s="2">
        <v>1</v>
      </c>
      <c r="B9" s="4" t="s">
        <v>14</v>
      </c>
      <c r="C9" s="7">
        <f t="shared" si="0"/>
        <v>13931.400000000001</v>
      </c>
      <c r="D9" s="4"/>
      <c r="E9" s="7">
        <v>69657</v>
      </c>
      <c r="F9" s="7">
        <f t="shared" si="1"/>
        <v>12538.259999999998</v>
      </c>
      <c r="G9" s="7">
        <f t="shared" si="2"/>
        <v>96126.659999999989</v>
      </c>
      <c r="H9" s="4" t="s">
        <v>15</v>
      </c>
    </row>
    <row r="10" spans="1:15" x14ac:dyDescent="0.25">
      <c r="A10" s="2">
        <v>33</v>
      </c>
      <c r="B10" s="4" t="s">
        <v>16</v>
      </c>
      <c r="C10" s="7">
        <f t="shared" si="0"/>
        <v>8826.2160000000003</v>
      </c>
      <c r="D10" s="4"/>
      <c r="E10" s="7">
        <v>44131.08</v>
      </c>
      <c r="F10" s="7">
        <f t="shared" si="1"/>
        <v>7943.5944</v>
      </c>
      <c r="G10" s="7">
        <f t="shared" si="2"/>
        <v>60900.890400000004</v>
      </c>
      <c r="H10" s="4" t="s">
        <v>15</v>
      </c>
    </row>
    <row r="11" spans="1:15" x14ac:dyDescent="0.25">
      <c r="A11" s="2">
        <v>7</v>
      </c>
      <c r="B11" s="9" t="s">
        <v>17</v>
      </c>
      <c r="C11" s="7">
        <f t="shared" si="0"/>
        <v>7774.6</v>
      </c>
      <c r="D11" s="4"/>
      <c r="E11" s="17">
        <v>38873</v>
      </c>
      <c r="F11" s="7">
        <f t="shared" si="1"/>
        <v>6997.1399999999994</v>
      </c>
      <c r="G11" s="7">
        <f t="shared" si="2"/>
        <v>53644.74</v>
      </c>
      <c r="H11" s="4" t="s">
        <v>23</v>
      </c>
    </row>
    <row r="12" spans="1:15" x14ac:dyDescent="0.25">
      <c r="A12" s="2"/>
      <c r="B12" s="11" t="s">
        <v>25</v>
      </c>
      <c r="C12" s="16">
        <f>SUM(C3:C11)</f>
        <v>54323.452000000005</v>
      </c>
      <c r="D12" s="11"/>
      <c r="E12" s="12">
        <f>SUM(E3:E11)</f>
        <v>271617.26</v>
      </c>
      <c r="F12" s="12">
        <f>SUM(F3:F11)</f>
        <v>48891.106800000001</v>
      </c>
      <c r="G12" s="12">
        <f>SUM(G3:G11)</f>
        <v>374831.81880000001</v>
      </c>
      <c r="H12" s="6"/>
      <c r="I12" s="5"/>
    </row>
    <row r="13" spans="1:15" x14ac:dyDescent="0.25">
      <c r="A13" s="2">
        <v>49</v>
      </c>
      <c r="B13" s="2" t="s">
        <v>18</v>
      </c>
      <c r="C13" s="6"/>
      <c r="D13" s="2"/>
      <c r="E13" s="6"/>
      <c r="F13" s="6"/>
      <c r="G13" s="6"/>
      <c r="H13" s="2" t="s">
        <v>19</v>
      </c>
    </row>
    <row r="14" spans="1:15" x14ac:dyDescent="0.25">
      <c r="A14" s="2">
        <v>50</v>
      </c>
      <c r="B14" s="2" t="s">
        <v>20</v>
      </c>
      <c r="C14" s="6">
        <f>+E14*0.25</f>
        <v>49542.605000000003</v>
      </c>
      <c r="D14" s="6">
        <v>245000</v>
      </c>
      <c r="E14" s="6">
        <v>198170.42</v>
      </c>
      <c r="F14" s="6">
        <f>+(C14+D14+E14)*0.15</f>
        <v>73906.953750000001</v>
      </c>
      <c r="G14" s="6">
        <f>SUM(C14:F14)</f>
        <v>566619.97875000001</v>
      </c>
      <c r="H14" s="2" t="s">
        <v>19</v>
      </c>
    </row>
    <row r="15" spans="1:15" x14ac:dyDescent="0.25">
      <c r="A15" s="2">
        <v>51</v>
      </c>
      <c r="B15" s="2" t="s">
        <v>21</v>
      </c>
      <c r="C15" s="6">
        <f t="shared" ref="C15" si="3">+E15*0.25</f>
        <v>113665.7525</v>
      </c>
      <c r="D15" s="6">
        <v>500000</v>
      </c>
      <c r="E15" s="6">
        <v>454663.01</v>
      </c>
      <c r="F15" s="6">
        <f t="shared" ref="F15" si="4">+(C15+D15+E15)*0.15</f>
        <v>160249.31437499999</v>
      </c>
      <c r="G15" s="6">
        <f t="shared" ref="G15" si="5">SUM(C15:F15)</f>
        <v>1228578.076875</v>
      </c>
      <c r="H15" s="2" t="s">
        <v>19</v>
      </c>
    </row>
    <row r="16" spans="1:15" x14ac:dyDescent="0.25">
      <c r="A16" s="5"/>
      <c r="B16" s="13" t="s">
        <v>26</v>
      </c>
      <c r="C16" s="15">
        <f>SUM(C14:C15)</f>
        <v>163208.35750000001</v>
      </c>
      <c r="D16" s="15">
        <f>SUM(D14:D15)</f>
        <v>745000</v>
      </c>
      <c r="E16" s="14">
        <f>SUM(E13:E15)</f>
        <v>652833.43000000005</v>
      </c>
      <c r="F16" s="14">
        <f>SUM(F13:F15)</f>
        <v>234156.268125</v>
      </c>
      <c r="G16" s="14">
        <f>SUM(G14:G15)</f>
        <v>1795198.055625</v>
      </c>
      <c r="H16" s="5"/>
    </row>
    <row r="17" spans="1:8" x14ac:dyDescent="0.25">
      <c r="C17" s="22">
        <f>+C16+C12</f>
        <v>217531.80950000003</v>
      </c>
    </row>
    <row r="18" spans="1:8" x14ac:dyDescent="0.25">
      <c r="B18" s="20" t="s">
        <v>32</v>
      </c>
      <c r="C18" s="21">
        <f>+G12+G16</f>
        <v>2170029.874425</v>
      </c>
      <c r="E18" s="23">
        <f>+E16+E12</f>
        <v>924450.69000000006</v>
      </c>
      <c r="F18" s="23">
        <f>+F16+F12</f>
        <v>283047.37492500001</v>
      </c>
    </row>
    <row r="19" spans="1:8" x14ac:dyDescent="0.25">
      <c r="A19" s="19"/>
      <c r="B19" s="26"/>
      <c r="C19" s="26"/>
      <c r="D19" s="26"/>
      <c r="E19" s="26"/>
      <c r="F19" s="26"/>
      <c r="G19" s="26"/>
      <c r="H19" s="26"/>
    </row>
    <row r="21" spans="1:8" x14ac:dyDescent="0.25">
      <c r="C21" s="18"/>
      <c r="E21" s="22">
        <f>C17+D16+E18+F18</f>
        <v>2170029.874425</v>
      </c>
    </row>
    <row r="23" spans="1:8" x14ac:dyDescent="0.25">
      <c r="C23" t="s">
        <v>33</v>
      </c>
      <c r="D23" s="18">
        <v>217532</v>
      </c>
    </row>
    <row r="24" spans="1:8" x14ac:dyDescent="0.25">
      <c r="C24" t="s">
        <v>39</v>
      </c>
      <c r="D24" s="18">
        <f>+D23*0.1</f>
        <v>21753.200000000001</v>
      </c>
    </row>
    <row r="25" spans="1:8" x14ac:dyDescent="0.25">
      <c r="C25" t="s">
        <v>34</v>
      </c>
      <c r="D25" s="18">
        <v>924451</v>
      </c>
    </row>
    <row r="26" spans="1:8" x14ac:dyDescent="0.25">
      <c r="C26" t="s">
        <v>40</v>
      </c>
      <c r="D26" s="18">
        <f>+D25*0.15</f>
        <v>138667.65</v>
      </c>
    </row>
    <row r="27" spans="1:8" x14ac:dyDescent="0.25">
      <c r="C27" t="s">
        <v>35</v>
      </c>
      <c r="D27" s="18">
        <v>745000</v>
      </c>
    </row>
    <row r="28" spans="1:8" x14ac:dyDescent="0.25">
      <c r="C28" t="s">
        <v>41</v>
      </c>
      <c r="D28" s="18">
        <f>+D27*0.15</f>
        <v>111750</v>
      </c>
      <c r="E28" s="22"/>
    </row>
    <row r="29" spans="1:8" x14ac:dyDescent="0.25">
      <c r="C29" t="s">
        <v>42</v>
      </c>
      <c r="D29" s="18">
        <v>10876.6</v>
      </c>
    </row>
    <row r="30" spans="1:8" x14ac:dyDescent="0.25">
      <c r="C30" t="s">
        <v>31</v>
      </c>
      <c r="D30" s="18">
        <f>SUM(D23:D29)</f>
        <v>2170030.4499999997</v>
      </c>
    </row>
    <row r="31" spans="1:8" x14ac:dyDescent="0.25">
      <c r="D31" s="18"/>
    </row>
    <row r="32" spans="1:8" x14ac:dyDescent="0.25">
      <c r="C32" t="s">
        <v>37</v>
      </c>
      <c r="D32" s="18">
        <f>+C17+D24</f>
        <v>239285.00950000004</v>
      </c>
    </row>
    <row r="33" spans="3:5" x14ac:dyDescent="0.25">
      <c r="C33" t="s">
        <v>36</v>
      </c>
      <c r="D33" s="18">
        <f>271617+856750</f>
        <v>1128367</v>
      </c>
    </row>
    <row r="34" spans="3:5" x14ac:dyDescent="0.25">
      <c r="C34" t="s">
        <v>38</v>
      </c>
      <c r="D34" s="18">
        <f>+E21-(D32+D33)</f>
        <v>802377.86492499989</v>
      </c>
    </row>
    <row r="35" spans="3:5" x14ac:dyDescent="0.25">
      <c r="D35" s="18">
        <f>SUM(D32:D34)</f>
        <v>2170029.874425</v>
      </c>
      <c r="E35" s="24"/>
    </row>
  </sheetData>
  <mergeCells count="2">
    <mergeCell ref="A1:H1"/>
    <mergeCell ref="B19:H19"/>
  </mergeCells>
  <pageMargins left="0.25" right="0.25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Charlotte County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BoCC</dc:creator>
  <cp:lastModifiedBy>BoCC</cp:lastModifiedBy>
  <cp:lastPrinted>2012-10-01T13:29:56Z</cp:lastPrinted>
  <dcterms:created xsi:type="dcterms:W3CDTF">2011-07-26T15:06:59Z</dcterms:created>
  <dcterms:modified xsi:type="dcterms:W3CDTF">2013-02-13T21:47:42Z</dcterms:modified>
</cp:coreProperties>
</file>