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240" activeTab="1"/>
  </bookViews>
  <sheets>
    <sheet name="Sheet1" sheetId="1" r:id="rId1"/>
    <sheet name="WWTP Improvements" sheetId="2" r:id="rId2"/>
    <sheet name="Potable Improvements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3"/>
  <c r="G17"/>
  <c r="G11"/>
  <c r="B11"/>
  <c r="G10"/>
  <c r="G9"/>
  <c r="G8"/>
  <c r="G7"/>
  <c r="L26"/>
  <c r="L25"/>
  <c r="K23"/>
  <c r="K21"/>
  <c r="L11"/>
  <c r="L10"/>
  <c r="B7"/>
  <c r="B8" s="1"/>
  <c r="B9" s="1"/>
  <c r="B10" s="1"/>
  <c r="G6"/>
  <c r="B2"/>
  <c r="B1"/>
  <c r="G31" i="2"/>
  <c r="G29"/>
  <c r="G25"/>
  <c r="G26" s="1"/>
  <c r="G24"/>
  <c r="G22"/>
  <c r="G21"/>
  <c r="L26"/>
  <c r="L25"/>
  <c r="K23"/>
  <c r="K21"/>
  <c r="L11"/>
  <c r="L10"/>
  <c r="G13" i="3" l="1"/>
  <c r="G14"/>
  <c r="G15" s="1"/>
  <c r="G15" i="2"/>
  <c r="G14"/>
  <c r="G13"/>
  <c r="G12"/>
  <c r="G11"/>
  <c r="G10"/>
  <c r="G9"/>
  <c r="G8"/>
  <c r="G7"/>
  <c r="B7"/>
  <c r="B8" s="1"/>
  <c r="B9" s="1"/>
  <c r="B10" s="1"/>
  <c r="B11" s="1"/>
  <c r="B12" s="1"/>
  <c r="B13" s="1"/>
  <c r="B14" s="1"/>
  <c r="B15" s="1"/>
  <c r="G6"/>
  <c r="B2"/>
  <c r="B1"/>
  <c r="M1" i="3" l="1"/>
  <c r="G17" i="2"/>
  <c r="K22" i="3" l="1"/>
  <c r="K7"/>
  <c r="G18" i="2"/>
  <c r="G19" s="1"/>
  <c r="M1" s="1"/>
  <c r="K25" i="3" l="1"/>
  <c r="K26"/>
  <c r="K10"/>
  <c r="K11"/>
  <c r="K22" i="2"/>
  <c r="K7"/>
  <c r="L14" i="3" l="1"/>
  <c r="K14"/>
  <c r="L13"/>
  <c r="K13"/>
  <c r="L28"/>
  <c r="K28"/>
  <c r="L29"/>
  <c r="K29"/>
  <c r="K11" i="2"/>
  <c r="K10"/>
  <c r="K26"/>
  <c r="K25"/>
  <c r="K15" i="3" l="1"/>
  <c r="L30"/>
  <c r="L15"/>
  <c r="K30"/>
  <c r="L29" i="2"/>
  <c r="K29"/>
  <c r="L13"/>
  <c r="L15" s="1"/>
  <c r="K13"/>
  <c r="K14"/>
  <c r="L14"/>
  <c r="L28"/>
  <c r="K28"/>
  <c r="K17" i="3" l="1"/>
  <c r="K31"/>
  <c r="K30" i="2"/>
  <c r="K31" s="1"/>
  <c r="L30"/>
  <c r="K15"/>
  <c r="K17" s="1"/>
  <c r="O31" i="3" l="1"/>
  <c r="G25"/>
  <c r="G20"/>
  <c r="O31" i="2"/>
  <c r="G21" i="3" l="1"/>
  <c r="G22" l="1"/>
  <c r="G27" s="1"/>
</calcChain>
</file>

<file path=xl/sharedStrings.xml><?xml version="1.0" encoding="utf-8"?>
<sst xmlns="http://schemas.openxmlformats.org/spreadsheetml/2006/main" count="142" uniqueCount="55">
  <si>
    <t>Town of Century</t>
  </si>
  <si>
    <t>Wastewater Treatment Plant Miscellaneous Improvements</t>
  </si>
  <si>
    <t>Florida Gulf Of Mexico Restorwation Project Submittal</t>
  </si>
  <si>
    <t>Opinion of Probable Costs</t>
  </si>
  <si>
    <t>No.</t>
  </si>
  <si>
    <t>Description</t>
  </si>
  <si>
    <t>Quantity</t>
  </si>
  <si>
    <t>Unit</t>
  </si>
  <si>
    <t>Extension</t>
  </si>
  <si>
    <t>Clarifier Improvements</t>
  </si>
  <si>
    <t>EA</t>
  </si>
  <si>
    <t>Unit Cost</t>
  </si>
  <si>
    <t>RAS Pump Replacement</t>
  </si>
  <si>
    <t>Effluent Pump and Electrical Replacement/Repair</t>
  </si>
  <si>
    <t>Chemical Feed Safety Gear (SCBA Equipment)</t>
  </si>
  <si>
    <t>Replacement of Gas Chemical Feed System</t>
  </si>
  <si>
    <t>Sidestream Wastewater Return Pump and Electrical  Replacement/Repair</t>
  </si>
  <si>
    <t>Removal of Grit Deposits from the Plant Tankage</t>
  </si>
  <si>
    <t>LS</t>
  </si>
  <si>
    <t xml:space="preserve">Equalization Basin Repairs (timers, baffles, floats, and aerator replacement, rail repairs) </t>
  </si>
  <si>
    <t>Filter Repairs (Backwash Pump and Filter Media Replacement)</t>
  </si>
  <si>
    <t>Catwalk</t>
  </si>
  <si>
    <t>SUBTOTAL =</t>
  </si>
  <si>
    <t>CONTINGENCY (10%) =</t>
  </si>
  <si>
    <t>CONSTRUCTION TOTAL =</t>
  </si>
  <si>
    <t>TOTAL ESTIMATED CONSTRUCTION COSTS</t>
  </si>
  <si>
    <t>FmHA DESIGN SERVICES FEE RATE CALCULATION</t>
  </si>
  <si>
    <t>A</t>
  </si>
  <si>
    <t>D</t>
  </si>
  <si>
    <t>B</t>
  </si>
  <si>
    <t>E</t>
  </si>
  <si>
    <t>C</t>
  </si>
  <si>
    <t>F</t>
  </si>
  <si>
    <t>B-A</t>
  </si>
  <si>
    <t>D*E</t>
  </si>
  <si>
    <t>C-B</t>
  </si>
  <si>
    <t>F*E</t>
  </si>
  <si>
    <t>(B-A)*(F*E)</t>
  </si>
  <si>
    <t>(C-B)*(D*E)</t>
  </si>
  <si>
    <t>SUM</t>
  </si>
  <si>
    <t>E=</t>
  </si>
  <si>
    <t>% DESIGN FEE</t>
  </si>
  <si>
    <t>FmHA INSPECTION SERVICES FEE RATE CALCULATION</t>
  </si>
  <si>
    <t>% INSPECTION FEE</t>
  </si>
  <si>
    <t>Design =</t>
  </si>
  <si>
    <t>CA/CM =</t>
  </si>
  <si>
    <t>Project Contingency (10%) =</t>
  </si>
  <si>
    <t>Year 1 (design and half of Construction and CA/CM)=</t>
  </si>
  <si>
    <t>Year 2 (remaining half of Construction and CA/CM)=</t>
  </si>
  <si>
    <t>Replacement of Lime Addition Equipment (Well #1 and #2)</t>
  </si>
  <si>
    <t>Replacement of Chlorine Equipment (Well #2 and #3)</t>
  </si>
  <si>
    <t>Meter and Backflow Replacement at Well #3</t>
  </si>
  <si>
    <t>Replacement of Pipework at Well Sites</t>
  </si>
  <si>
    <t>Miscellaneous Wellhouse Building Repairs (Well #1 and #2)</t>
  </si>
  <si>
    <t>GRAND TOTAL =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</si>
</sst>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0.0"/>
  </numFmts>
  <fonts count="10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8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164" fontId="4" fillId="0" borderId="6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16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wrapText="1"/>
    </xf>
    <xf numFmtId="0" fontId="4" fillId="0" borderId="5" xfId="0" applyFont="1" applyBorder="1"/>
    <xf numFmtId="0" fontId="4" fillId="0" borderId="0" xfId="0" applyFont="1"/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0" xfId="0" applyFont="1" applyBorder="1" applyAlignment="1">
      <alignment horizontal="right"/>
    </xf>
    <xf numFmtId="164" fontId="4" fillId="0" borderId="21" xfId="0" applyNumberFormat="1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3" xfId="0" applyFont="1" applyBorder="1" applyAlignment="1">
      <alignment horizontal="right"/>
    </xf>
    <xf numFmtId="164" fontId="4" fillId="0" borderId="24" xfId="0" applyNumberFormat="1" applyFont="1" applyBorder="1"/>
    <xf numFmtId="164" fontId="5" fillId="5" borderId="29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164" fontId="5" fillId="0" borderId="0" xfId="0" applyNumberFormat="1" applyFont="1" applyFill="1" applyBorder="1" applyAlignment="1">
      <alignment horizontal="right" vertical="center"/>
    </xf>
    <xf numFmtId="0" fontId="5" fillId="7" borderId="30" xfId="0" applyFont="1" applyFill="1" applyBorder="1" applyAlignment="1">
      <alignment horizontal="center" wrapText="1"/>
    </xf>
    <xf numFmtId="0" fontId="5" fillId="7" borderId="0" xfId="0" applyFont="1" applyFill="1" applyBorder="1" applyAlignment="1">
      <alignment horizontal="center" wrapText="1"/>
    </xf>
    <xf numFmtId="0" fontId="6" fillId="8" borderId="0" xfId="0" applyFont="1" applyFill="1" applyBorder="1" applyAlignment="1">
      <alignment horizontal="center" wrapText="1"/>
    </xf>
    <xf numFmtId="0" fontId="6" fillId="8" borderId="31" xfId="0" applyFont="1" applyFill="1" applyBorder="1" applyAlignment="1">
      <alignment horizontal="center" wrapText="1"/>
    </xf>
    <xf numFmtId="0" fontId="0" fillId="0" borderId="30" xfId="0" applyBorder="1"/>
    <xf numFmtId="3" fontId="0" fillId="0" borderId="0" xfId="0" applyNumberFormat="1" applyBorder="1"/>
    <xf numFmtId="165" fontId="0" fillId="0" borderId="0" xfId="0" applyNumberFormat="1" applyBorder="1"/>
    <xf numFmtId="0" fontId="0" fillId="0" borderId="31" xfId="0" applyBorder="1"/>
    <xf numFmtId="0" fontId="0" fillId="0" borderId="0" xfId="0" applyBorder="1"/>
    <xf numFmtId="0" fontId="0" fillId="0" borderId="32" xfId="0" applyBorder="1"/>
    <xf numFmtId="165" fontId="0" fillId="0" borderId="33" xfId="0" applyNumberFormat="1" applyBorder="1"/>
    <xf numFmtId="0" fontId="0" fillId="0" borderId="33" xfId="0" applyBorder="1"/>
    <xf numFmtId="0" fontId="7" fillId="0" borderId="34" xfId="0" applyFont="1" applyFill="1" applyBorder="1"/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8" fillId="0" borderId="30" xfId="0" applyFont="1" applyFill="1" applyBorder="1" applyAlignment="1">
      <alignment horizontal="left"/>
    </xf>
    <xf numFmtId="164" fontId="8" fillId="0" borderId="31" xfId="0" applyNumberFormat="1" applyFont="1" applyFill="1" applyBorder="1" applyAlignment="1">
      <alignment horizontal="right"/>
    </xf>
    <xf numFmtId="165" fontId="0" fillId="0" borderId="0" xfId="0" applyNumberFormat="1"/>
    <xf numFmtId="0" fontId="3" fillId="2" borderId="25" xfId="0" applyFont="1" applyFill="1" applyBorder="1"/>
    <xf numFmtId="0" fontId="3" fillId="2" borderId="26" xfId="0" applyFont="1" applyFill="1" applyBorder="1"/>
    <xf numFmtId="0" fontId="3" fillId="2" borderId="26" xfId="0" applyFont="1" applyFill="1" applyBorder="1" applyAlignment="1">
      <alignment horizontal="right"/>
    </xf>
    <xf numFmtId="164" fontId="3" fillId="2" borderId="27" xfId="0" applyNumberFormat="1" applyFont="1" applyFill="1" applyBorder="1"/>
    <xf numFmtId="164" fontId="0" fillId="0" borderId="0" xfId="1" applyNumberFormat="1" applyFont="1"/>
    <xf numFmtId="0" fontId="4" fillId="0" borderId="6" xfId="0" applyFont="1" applyBorder="1" applyAlignment="1">
      <alignment wrapText="1"/>
    </xf>
    <xf numFmtId="0" fontId="3" fillId="9" borderId="1" xfId="0" applyFont="1" applyFill="1" applyBorder="1"/>
    <xf numFmtId="0" fontId="3" fillId="9" borderId="2" xfId="0" applyFont="1" applyFill="1" applyBorder="1" applyAlignment="1">
      <alignment horizontal="right"/>
    </xf>
    <xf numFmtId="164" fontId="3" fillId="9" borderId="3" xfId="0" applyNumberFormat="1" applyFont="1" applyFill="1" applyBorder="1"/>
    <xf numFmtId="0" fontId="9" fillId="7" borderId="28" xfId="0" applyFont="1" applyFill="1" applyBorder="1" applyAlignment="1">
      <alignment horizontal="center" wrapText="1"/>
    </xf>
    <xf numFmtId="0" fontId="9" fillId="7" borderId="23" xfId="0" applyFont="1" applyFill="1" applyBorder="1" applyAlignment="1">
      <alignment horizontal="center" wrapText="1"/>
    </xf>
    <xf numFmtId="0" fontId="8" fillId="8" borderId="23" xfId="0" applyFont="1" applyFill="1" applyBorder="1" applyAlignment="1">
      <alignment horizontal="center" wrapText="1"/>
    </xf>
    <xf numFmtId="0" fontId="8" fillId="8" borderId="29" xfId="0" applyFont="1" applyFill="1" applyBorder="1" applyAlignment="1">
      <alignment horizontal="center" wrapText="1"/>
    </xf>
    <xf numFmtId="0" fontId="5" fillId="7" borderId="28" xfId="0" applyFont="1" applyFill="1" applyBorder="1" applyAlignment="1">
      <alignment horizontal="center" wrapText="1"/>
    </xf>
    <xf numFmtId="0" fontId="5" fillId="7" borderId="23" xfId="0" applyFont="1" applyFill="1" applyBorder="1" applyAlignment="1">
      <alignment horizontal="center" wrapText="1"/>
    </xf>
    <xf numFmtId="0" fontId="6" fillId="8" borderId="23" xfId="0" applyFont="1" applyFill="1" applyBorder="1" applyAlignment="1">
      <alignment horizontal="center" wrapText="1"/>
    </xf>
    <xf numFmtId="0" fontId="6" fillId="8" borderId="29" xfId="0" applyFont="1" applyFill="1" applyBorder="1" applyAlignment="1">
      <alignment horizontal="center" wrapText="1"/>
    </xf>
    <xf numFmtId="0" fontId="0" fillId="0" borderId="0" xfId="0" applyAlignment="1">
      <alignment horizontal="right" wrapText="1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9" fillId="5" borderId="28" xfId="0" applyFont="1" applyFill="1" applyBorder="1" applyAlignment="1">
      <alignment horizontal="left" vertical="center" wrapText="1"/>
    </xf>
    <xf numFmtId="0" fontId="9" fillId="5" borderId="23" xfId="0" applyFont="1" applyFill="1" applyBorder="1" applyAlignment="1">
      <alignment horizontal="left" vertical="center" wrapText="1"/>
    </xf>
    <xf numFmtId="0" fontId="9" fillId="6" borderId="23" xfId="0" applyFont="1" applyFill="1" applyBorder="1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3" sqref="A3"/>
    </sheetView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O31"/>
  <sheetViews>
    <sheetView tabSelected="1" workbookViewId="0">
      <selection activeCell="E26" sqref="E26:G26"/>
    </sheetView>
  </sheetViews>
  <sheetFormatPr defaultRowHeight="15"/>
  <cols>
    <col min="1" max="1" width="4" customWidth="1"/>
    <col min="2" max="2" width="9.28515625" bestFit="1" customWidth="1"/>
    <col min="3" max="3" width="48.85546875" customWidth="1"/>
    <col min="5" max="5" width="9.28515625" bestFit="1" customWidth="1"/>
    <col min="6" max="6" width="13" customWidth="1"/>
    <col min="7" max="7" width="14.140625" customWidth="1"/>
    <col min="10" max="10" width="39.5703125" customWidth="1"/>
    <col min="11" max="11" width="11.85546875" customWidth="1"/>
    <col min="13" max="13" width="21.42578125" customWidth="1"/>
  </cols>
  <sheetData>
    <row r="1" spans="2:13" ht="21">
      <c r="B1" s="66" t="str">
        <f>+Sheet1!A1</f>
        <v>Town of Century</v>
      </c>
      <c r="C1" s="67"/>
      <c r="D1" s="67"/>
      <c r="E1" s="67"/>
      <c r="F1" s="67"/>
      <c r="G1" s="68"/>
      <c r="J1" s="75" t="s">
        <v>25</v>
      </c>
      <c r="K1" s="76"/>
      <c r="L1" s="77"/>
      <c r="M1" s="25">
        <f>+G19</f>
        <v>264000</v>
      </c>
    </row>
    <row r="2" spans="2:13" ht="21">
      <c r="B2" s="69" t="str">
        <f>+Sheet1!A2</f>
        <v>Wastewater Treatment Plant Miscellaneous Improvements</v>
      </c>
      <c r="C2" s="70"/>
      <c r="D2" s="70"/>
      <c r="E2" s="70"/>
      <c r="F2" s="70"/>
      <c r="G2" s="71"/>
      <c r="J2" s="26"/>
      <c r="K2" s="26"/>
      <c r="L2" s="27"/>
      <c r="M2" s="28"/>
    </row>
    <row r="3" spans="2:13" ht="21">
      <c r="B3" s="69" t="s">
        <v>2</v>
      </c>
      <c r="C3" s="70"/>
      <c r="D3" s="70"/>
      <c r="E3" s="70"/>
      <c r="F3" s="70"/>
      <c r="G3" s="71"/>
      <c r="J3" s="26"/>
      <c r="K3" s="26"/>
      <c r="L3" s="27"/>
      <c r="M3" s="28"/>
    </row>
    <row r="4" spans="2:13" ht="21.75" thickBot="1">
      <c r="B4" s="72" t="s">
        <v>3</v>
      </c>
      <c r="C4" s="73"/>
      <c r="D4" s="73"/>
      <c r="E4" s="73"/>
      <c r="F4" s="73"/>
      <c r="G4" s="74"/>
      <c r="J4" s="57" t="s">
        <v>26</v>
      </c>
      <c r="K4" s="58"/>
      <c r="L4" s="59"/>
      <c r="M4" s="60"/>
    </row>
    <row r="5" spans="2:13" ht="18.75" thickBot="1">
      <c r="B5" s="12" t="s">
        <v>4</v>
      </c>
      <c r="C5" s="13" t="s">
        <v>5</v>
      </c>
      <c r="D5" s="14" t="s">
        <v>7</v>
      </c>
      <c r="E5" s="14" t="s">
        <v>6</v>
      </c>
      <c r="F5" s="14" t="s">
        <v>11</v>
      </c>
      <c r="G5" s="15" t="s">
        <v>8</v>
      </c>
      <c r="J5" s="29"/>
      <c r="K5" s="30"/>
      <c r="L5" s="31"/>
      <c r="M5" s="32"/>
    </row>
    <row r="6" spans="2:13" ht="15.75">
      <c r="B6" s="3">
        <v>1</v>
      </c>
      <c r="C6" s="4" t="s">
        <v>9</v>
      </c>
      <c r="D6" s="3" t="s">
        <v>10</v>
      </c>
      <c r="E6" s="3">
        <v>2</v>
      </c>
      <c r="F6" s="5">
        <v>35000</v>
      </c>
      <c r="G6" s="5">
        <f>+F6*E6</f>
        <v>70000</v>
      </c>
      <c r="J6" s="33" t="s">
        <v>27</v>
      </c>
      <c r="K6" s="34">
        <v>200000</v>
      </c>
      <c r="L6" s="35">
        <v>11.2</v>
      </c>
      <c r="M6" s="36" t="s">
        <v>28</v>
      </c>
    </row>
    <row r="7" spans="2:13" ht="15.75">
      <c r="B7" s="6">
        <f>+B6+1</f>
        <v>2</v>
      </c>
      <c r="C7" s="7" t="s">
        <v>12</v>
      </c>
      <c r="D7" s="6" t="s">
        <v>10</v>
      </c>
      <c r="E7" s="6">
        <v>1</v>
      </c>
      <c r="F7" s="8">
        <v>10000</v>
      </c>
      <c r="G7" s="8">
        <f t="shared" ref="G7:G15" si="0">+F7*E7</f>
        <v>10000</v>
      </c>
      <c r="J7" s="33" t="s">
        <v>29</v>
      </c>
      <c r="K7" s="34">
        <f>M1</f>
        <v>264000</v>
      </c>
      <c r="L7" s="35">
        <v>1</v>
      </c>
      <c r="M7" s="36" t="s">
        <v>30</v>
      </c>
    </row>
    <row r="8" spans="2:13" ht="15.75">
      <c r="B8" s="6">
        <f t="shared" ref="B8:B15" si="1">+B7+1</f>
        <v>3</v>
      </c>
      <c r="C8" s="9" t="s">
        <v>13</v>
      </c>
      <c r="D8" s="6" t="s">
        <v>10</v>
      </c>
      <c r="E8" s="6">
        <v>1</v>
      </c>
      <c r="F8" s="8">
        <v>20000</v>
      </c>
      <c r="G8" s="8">
        <f t="shared" si="0"/>
        <v>20000</v>
      </c>
      <c r="J8" s="33" t="s">
        <v>31</v>
      </c>
      <c r="K8" s="34">
        <v>300000</v>
      </c>
      <c r="L8" s="35">
        <v>10.4</v>
      </c>
      <c r="M8" s="36" t="s">
        <v>32</v>
      </c>
    </row>
    <row r="9" spans="2:13" ht="15.75">
      <c r="B9" s="6">
        <f t="shared" si="1"/>
        <v>4</v>
      </c>
      <c r="C9" s="7" t="s">
        <v>15</v>
      </c>
      <c r="D9" s="6" t="s">
        <v>10</v>
      </c>
      <c r="E9" s="6">
        <v>1</v>
      </c>
      <c r="F9" s="8">
        <v>10000</v>
      </c>
      <c r="G9" s="8">
        <f t="shared" si="0"/>
        <v>10000</v>
      </c>
      <c r="J9" s="33"/>
      <c r="K9" s="34"/>
      <c r="L9" s="35"/>
      <c r="M9" s="36"/>
    </row>
    <row r="10" spans="2:13" ht="15.75">
      <c r="B10" s="6">
        <f t="shared" si="1"/>
        <v>5</v>
      </c>
      <c r="C10" s="7" t="s">
        <v>14</v>
      </c>
      <c r="D10" s="6" t="s">
        <v>10</v>
      </c>
      <c r="E10" s="6">
        <v>2</v>
      </c>
      <c r="F10" s="8">
        <v>2000</v>
      </c>
      <c r="G10" s="8">
        <f t="shared" si="0"/>
        <v>4000</v>
      </c>
      <c r="J10" s="33" t="s">
        <v>33</v>
      </c>
      <c r="K10" s="34">
        <f>+K7-K6</f>
        <v>64000</v>
      </c>
      <c r="L10" s="35">
        <f>+L6*L7</f>
        <v>11.2</v>
      </c>
      <c r="M10" s="36" t="s">
        <v>34</v>
      </c>
    </row>
    <row r="11" spans="2:13" ht="31.5">
      <c r="B11" s="6">
        <f t="shared" si="1"/>
        <v>6</v>
      </c>
      <c r="C11" s="9" t="s">
        <v>16</v>
      </c>
      <c r="D11" s="6" t="s">
        <v>10</v>
      </c>
      <c r="E11" s="6">
        <v>1</v>
      </c>
      <c r="F11" s="8">
        <v>15000</v>
      </c>
      <c r="G11" s="8">
        <f t="shared" si="0"/>
        <v>15000</v>
      </c>
      <c r="J11" s="33" t="s">
        <v>35</v>
      </c>
      <c r="K11" s="34">
        <f>+K8-K7</f>
        <v>36000</v>
      </c>
      <c r="L11" s="35">
        <f>+L8*L7</f>
        <v>10.4</v>
      </c>
      <c r="M11" s="36" t="s">
        <v>36</v>
      </c>
    </row>
    <row r="12" spans="2:13" ht="15.75">
      <c r="B12" s="6">
        <f t="shared" si="1"/>
        <v>7</v>
      </c>
      <c r="C12" s="7" t="s">
        <v>17</v>
      </c>
      <c r="D12" s="6" t="s">
        <v>18</v>
      </c>
      <c r="E12" s="6">
        <v>1</v>
      </c>
      <c r="F12" s="8">
        <v>60000</v>
      </c>
      <c r="G12" s="8">
        <f t="shared" si="0"/>
        <v>60000</v>
      </c>
      <c r="J12" s="33"/>
      <c r="K12" s="34"/>
      <c r="L12" s="37"/>
      <c r="M12" s="36"/>
    </row>
    <row r="13" spans="2:13" ht="31.5">
      <c r="B13" s="6">
        <f t="shared" si="1"/>
        <v>8</v>
      </c>
      <c r="C13" s="9" t="s">
        <v>19</v>
      </c>
      <c r="D13" s="6" t="s">
        <v>18</v>
      </c>
      <c r="E13" s="6">
        <v>1</v>
      </c>
      <c r="F13" s="8">
        <v>25000</v>
      </c>
      <c r="G13" s="8">
        <f t="shared" si="0"/>
        <v>25000</v>
      </c>
      <c r="J13" s="33" t="s">
        <v>37</v>
      </c>
      <c r="K13" s="34">
        <f>+K10*L11</f>
        <v>665600</v>
      </c>
      <c r="L13" s="34">
        <f>+K10</f>
        <v>64000</v>
      </c>
      <c r="M13" s="36" t="s">
        <v>33</v>
      </c>
    </row>
    <row r="14" spans="2:13" ht="31.5">
      <c r="B14" s="6">
        <f t="shared" si="1"/>
        <v>9</v>
      </c>
      <c r="C14" s="9" t="s">
        <v>20</v>
      </c>
      <c r="D14" s="6" t="s">
        <v>18</v>
      </c>
      <c r="E14" s="6">
        <v>1</v>
      </c>
      <c r="F14" s="8">
        <v>16000</v>
      </c>
      <c r="G14" s="8">
        <f t="shared" si="0"/>
        <v>16000</v>
      </c>
      <c r="J14" s="33" t="s">
        <v>38</v>
      </c>
      <c r="K14" s="34">
        <f>+K11*L10</f>
        <v>403200</v>
      </c>
      <c r="L14" s="34">
        <f>+K11</f>
        <v>36000</v>
      </c>
      <c r="M14" s="36" t="s">
        <v>35</v>
      </c>
    </row>
    <row r="15" spans="2:13" ht="15.75">
      <c r="B15" s="6">
        <f t="shared" si="1"/>
        <v>10</v>
      </c>
      <c r="C15" s="9" t="s">
        <v>21</v>
      </c>
      <c r="D15" s="6" t="s">
        <v>18</v>
      </c>
      <c r="E15" s="6">
        <v>1</v>
      </c>
      <c r="F15" s="8">
        <v>10000</v>
      </c>
      <c r="G15" s="8">
        <f t="shared" si="0"/>
        <v>10000</v>
      </c>
      <c r="J15" s="33"/>
      <c r="K15" s="34">
        <f>+K13+K14</f>
        <v>1068800</v>
      </c>
      <c r="L15" s="34">
        <f>+L13+L14</f>
        <v>100000</v>
      </c>
      <c r="M15" s="36" t="s">
        <v>39</v>
      </c>
    </row>
    <row r="16" spans="2:13" ht="16.5" thickBot="1">
      <c r="B16" s="10"/>
      <c r="C16" s="10"/>
      <c r="D16" s="16"/>
      <c r="E16" s="16"/>
      <c r="F16" s="16"/>
      <c r="G16" s="16"/>
      <c r="J16" s="33"/>
      <c r="K16" s="37"/>
      <c r="L16" s="37"/>
      <c r="M16" s="36"/>
    </row>
    <row r="17" spans="2:15" ht="16.5" thickTop="1">
      <c r="B17" s="11"/>
      <c r="C17" s="11"/>
      <c r="D17" s="17"/>
      <c r="E17" s="18"/>
      <c r="F17" s="19" t="s">
        <v>22</v>
      </c>
      <c r="G17" s="20">
        <f>SUM(G6:G16)</f>
        <v>240000</v>
      </c>
      <c r="J17" s="38" t="s">
        <v>40</v>
      </c>
      <c r="K17" s="39">
        <f>ROUND(K15/L15,1)</f>
        <v>10.7</v>
      </c>
      <c r="L17" s="40" t="s">
        <v>41</v>
      </c>
      <c r="M17" s="41"/>
    </row>
    <row r="18" spans="2:15" ht="15.75">
      <c r="B18" s="11"/>
      <c r="C18" s="11"/>
      <c r="D18" s="21"/>
      <c r="E18" s="22"/>
      <c r="F18" s="23" t="s">
        <v>23</v>
      </c>
      <c r="G18" s="24">
        <f>+G17*0.1</f>
        <v>24000</v>
      </c>
      <c r="J18" s="42"/>
      <c r="K18" s="42"/>
      <c r="L18" s="43"/>
      <c r="M18" s="44"/>
    </row>
    <row r="19" spans="2:15" ht="18.75" thickBot="1">
      <c r="B19" s="11"/>
      <c r="C19" s="11"/>
      <c r="D19" s="48"/>
      <c r="E19" s="49"/>
      <c r="F19" s="50" t="s">
        <v>24</v>
      </c>
      <c r="G19" s="51">
        <f>+G17+G18</f>
        <v>264000</v>
      </c>
      <c r="J19" s="61" t="s">
        <v>42</v>
      </c>
      <c r="K19" s="62"/>
      <c r="L19" s="63"/>
      <c r="M19" s="64"/>
    </row>
    <row r="20" spans="2:15" ht="15.75">
      <c r="B20" s="11"/>
      <c r="C20" s="11"/>
      <c r="J20" s="45"/>
      <c r="K20" s="42"/>
      <c r="L20" s="43"/>
      <c r="M20" s="46"/>
    </row>
    <row r="21" spans="2:15">
      <c r="F21" s="2" t="s">
        <v>44</v>
      </c>
      <c r="G21" s="52">
        <f>+G19*K17/100</f>
        <v>28248</v>
      </c>
      <c r="J21" s="33" t="s">
        <v>27</v>
      </c>
      <c r="K21" s="34">
        <f>+K6</f>
        <v>200000</v>
      </c>
      <c r="L21" s="35">
        <v>6.3</v>
      </c>
      <c r="M21" s="36" t="s">
        <v>28</v>
      </c>
    </row>
    <row r="22" spans="2:15">
      <c r="F22" s="2" t="s">
        <v>45</v>
      </c>
      <c r="G22" s="1">
        <f>+G19*K31/100</f>
        <v>15840</v>
      </c>
      <c r="J22" s="33" t="s">
        <v>29</v>
      </c>
      <c r="K22" s="34">
        <f>M1</f>
        <v>264000</v>
      </c>
      <c r="L22" s="35">
        <v>1</v>
      </c>
      <c r="M22" s="36" t="s">
        <v>30</v>
      </c>
    </row>
    <row r="23" spans="2:15">
      <c r="J23" s="33" t="s">
        <v>31</v>
      </c>
      <c r="K23" s="34">
        <f>+K8</f>
        <v>300000</v>
      </c>
      <c r="L23" s="35">
        <v>5.8</v>
      </c>
      <c r="M23" s="36" t="s">
        <v>32</v>
      </c>
    </row>
    <row r="24" spans="2:15">
      <c r="G24" s="1">
        <f>+G19+G21+G22</f>
        <v>308088</v>
      </c>
      <c r="J24" s="33"/>
      <c r="K24" s="34"/>
      <c r="L24" s="35"/>
      <c r="M24" s="36"/>
    </row>
    <row r="25" spans="2:15" ht="15.75" thickBot="1">
      <c r="F25" s="2" t="s">
        <v>46</v>
      </c>
      <c r="G25" s="1">
        <f>ROUND(G24*0.1,0)</f>
        <v>30809</v>
      </c>
      <c r="J25" s="33" t="s">
        <v>33</v>
      </c>
      <c r="K25" s="34">
        <f>+K22-K21</f>
        <v>64000</v>
      </c>
      <c r="L25" s="35">
        <f>+L21*L22</f>
        <v>6.3</v>
      </c>
      <c r="M25" s="36" t="s">
        <v>34</v>
      </c>
    </row>
    <row r="26" spans="2:15" ht="16.5" thickBot="1">
      <c r="E26" s="54"/>
      <c r="F26" s="55" t="s">
        <v>54</v>
      </c>
      <c r="G26" s="56">
        <f>+G24+G25</f>
        <v>338897</v>
      </c>
      <c r="J26" s="33" t="s">
        <v>35</v>
      </c>
      <c r="K26" s="34">
        <f>+K23-K22</f>
        <v>36000</v>
      </c>
      <c r="L26" s="35">
        <f>+L23*L22</f>
        <v>5.8</v>
      </c>
      <c r="M26" s="36" t="s">
        <v>36</v>
      </c>
    </row>
    <row r="27" spans="2:15">
      <c r="J27" s="33"/>
      <c r="K27" s="34"/>
      <c r="L27" s="37"/>
      <c r="M27" s="36"/>
    </row>
    <row r="28" spans="2:15" ht="15" customHeight="1">
      <c r="D28" s="65" t="s">
        <v>47</v>
      </c>
      <c r="E28" s="65"/>
      <c r="F28" s="65"/>
      <c r="J28" s="33" t="s">
        <v>37</v>
      </c>
      <c r="K28" s="34">
        <f>+K25*L26</f>
        <v>371200</v>
      </c>
      <c r="L28" s="34">
        <f>+K25</f>
        <v>64000</v>
      </c>
      <c r="M28" s="36" t="s">
        <v>33</v>
      </c>
    </row>
    <row r="29" spans="2:15">
      <c r="D29" s="65"/>
      <c r="E29" s="65"/>
      <c r="F29" s="65"/>
      <c r="G29" s="1">
        <f>+G21+G22*0.5+G19*0.5</f>
        <v>168168</v>
      </c>
      <c r="J29" s="33" t="s">
        <v>38</v>
      </c>
      <c r="K29" s="34">
        <f>+K26*L25</f>
        <v>226800</v>
      </c>
      <c r="L29" s="34">
        <f>+K26</f>
        <v>36000</v>
      </c>
      <c r="M29" s="36" t="s">
        <v>35</v>
      </c>
    </row>
    <row r="30" spans="2:15" ht="15" customHeight="1">
      <c r="D30" s="65" t="s">
        <v>48</v>
      </c>
      <c r="E30" s="65"/>
      <c r="F30" s="65"/>
      <c r="J30" s="33"/>
      <c r="K30" s="34">
        <f>+K28+K29</f>
        <v>598000</v>
      </c>
      <c r="L30" s="34">
        <f>+L28+L29</f>
        <v>100000</v>
      </c>
      <c r="M30" s="36" t="s">
        <v>39</v>
      </c>
    </row>
    <row r="31" spans="2:15">
      <c r="D31" s="65"/>
      <c r="E31" s="65"/>
      <c r="F31" s="65"/>
      <c r="G31" s="1">
        <f>+G26-G29</f>
        <v>170729</v>
      </c>
      <c r="J31" s="38" t="s">
        <v>40</v>
      </c>
      <c r="K31" s="39">
        <f>ROUND(K30/L30,1)</f>
        <v>6</v>
      </c>
      <c r="L31" s="40" t="s">
        <v>43</v>
      </c>
      <c r="M31" s="41"/>
      <c r="O31" s="47">
        <f>+K17+K31</f>
        <v>16.7</v>
      </c>
    </row>
  </sheetData>
  <mergeCells count="9">
    <mergeCell ref="J4:M4"/>
    <mergeCell ref="J19:M19"/>
    <mergeCell ref="D28:F29"/>
    <mergeCell ref="D30:F31"/>
    <mergeCell ref="B1:G1"/>
    <mergeCell ref="B2:G2"/>
    <mergeCell ref="B3:G3"/>
    <mergeCell ref="B4:G4"/>
    <mergeCell ref="J1:L1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O31"/>
  <sheetViews>
    <sheetView workbookViewId="0">
      <selection activeCell="G18" sqref="G18"/>
    </sheetView>
  </sheetViews>
  <sheetFormatPr defaultRowHeight="15"/>
  <cols>
    <col min="1" max="1" width="4" customWidth="1"/>
    <col min="2" max="2" width="9.28515625" bestFit="1" customWidth="1"/>
    <col min="3" max="3" width="57.85546875" customWidth="1"/>
    <col min="5" max="5" width="9.28515625" bestFit="1" customWidth="1"/>
    <col min="6" max="6" width="13" customWidth="1"/>
    <col min="7" max="7" width="14.140625" customWidth="1"/>
    <col min="10" max="10" width="39.5703125" customWidth="1"/>
    <col min="11" max="11" width="11.85546875" customWidth="1"/>
    <col min="13" max="13" width="21.42578125" customWidth="1"/>
  </cols>
  <sheetData>
    <row r="1" spans="2:13" ht="21">
      <c r="B1" s="66" t="str">
        <f>+Sheet1!A1</f>
        <v>Town of Century</v>
      </c>
      <c r="C1" s="67"/>
      <c r="D1" s="67"/>
      <c r="E1" s="67"/>
      <c r="F1" s="67"/>
      <c r="G1" s="68"/>
      <c r="J1" s="75" t="s">
        <v>25</v>
      </c>
      <c r="K1" s="76"/>
      <c r="L1" s="77"/>
      <c r="M1" s="25">
        <f>+G15</f>
        <v>145750</v>
      </c>
    </row>
    <row r="2" spans="2:13" ht="21">
      <c r="B2" s="69" t="str">
        <f>+Sheet1!A2</f>
        <v>Wastewater Treatment Plant Miscellaneous Improvements</v>
      </c>
      <c r="C2" s="70"/>
      <c r="D2" s="70"/>
      <c r="E2" s="70"/>
      <c r="F2" s="70"/>
      <c r="G2" s="71"/>
      <c r="J2" s="26"/>
      <c r="K2" s="26"/>
      <c r="L2" s="27"/>
      <c r="M2" s="28"/>
    </row>
    <row r="3" spans="2:13" ht="21">
      <c r="B3" s="69" t="s">
        <v>2</v>
      </c>
      <c r="C3" s="70"/>
      <c r="D3" s="70"/>
      <c r="E3" s="70"/>
      <c r="F3" s="70"/>
      <c r="G3" s="71"/>
      <c r="J3" s="26"/>
      <c r="K3" s="26"/>
      <c r="L3" s="27"/>
      <c r="M3" s="28"/>
    </row>
    <row r="4" spans="2:13" ht="21.75" thickBot="1">
      <c r="B4" s="72" t="s">
        <v>3</v>
      </c>
      <c r="C4" s="73"/>
      <c r="D4" s="73"/>
      <c r="E4" s="73"/>
      <c r="F4" s="73"/>
      <c r="G4" s="74"/>
      <c r="J4" s="57" t="s">
        <v>26</v>
      </c>
      <c r="K4" s="58"/>
      <c r="L4" s="59"/>
      <c r="M4" s="60"/>
    </row>
    <row r="5" spans="2:13" ht="18.75" thickBot="1">
      <c r="B5" s="12" t="s">
        <v>4</v>
      </c>
      <c r="C5" s="13" t="s">
        <v>5</v>
      </c>
      <c r="D5" s="14" t="s">
        <v>7</v>
      </c>
      <c r="E5" s="14" t="s">
        <v>6</v>
      </c>
      <c r="F5" s="14" t="s">
        <v>11</v>
      </c>
      <c r="G5" s="15" t="s">
        <v>8</v>
      </c>
      <c r="J5" s="29"/>
      <c r="K5" s="30"/>
      <c r="L5" s="31"/>
      <c r="M5" s="32"/>
    </row>
    <row r="6" spans="2:13" ht="15" customHeight="1">
      <c r="B6" s="3">
        <v>1</v>
      </c>
      <c r="C6" s="53" t="s">
        <v>49</v>
      </c>
      <c r="D6" s="3" t="s">
        <v>10</v>
      </c>
      <c r="E6" s="3">
        <v>2</v>
      </c>
      <c r="F6" s="5">
        <v>20000</v>
      </c>
      <c r="G6" s="5">
        <f>+F6*E6</f>
        <v>40000</v>
      </c>
      <c r="J6" s="33" t="s">
        <v>27</v>
      </c>
      <c r="K6" s="34">
        <v>100000</v>
      </c>
      <c r="L6" s="35">
        <v>12.3</v>
      </c>
      <c r="M6" s="36" t="s">
        <v>28</v>
      </c>
    </row>
    <row r="7" spans="2:13" ht="15" customHeight="1">
      <c r="B7" s="6">
        <f>+B6+1</f>
        <v>2</v>
      </c>
      <c r="C7" s="53" t="s">
        <v>50</v>
      </c>
      <c r="D7" s="6" t="s">
        <v>10</v>
      </c>
      <c r="E7" s="6">
        <v>2</v>
      </c>
      <c r="F7" s="8">
        <v>5500</v>
      </c>
      <c r="G7" s="5">
        <f t="shared" ref="G7:G11" si="0">+F7*E7</f>
        <v>11000</v>
      </c>
      <c r="J7" s="33" t="s">
        <v>29</v>
      </c>
      <c r="K7" s="34">
        <f>M1</f>
        <v>145750</v>
      </c>
      <c r="L7" s="35">
        <v>1</v>
      </c>
      <c r="M7" s="36" t="s">
        <v>30</v>
      </c>
    </row>
    <row r="8" spans="2:13" ht="15.75">
      <c r="B8" s="6">
        <f t="shared" ref="B8:B11" si="1">+B7+1</f>
        <v>3</v>
      </c>
      <c r="C8" s="9" t="s">
        <v>51</v>
      </c>
      <c r="D8" s="6" t="s">
        <v>18</v>
      </c>
      <c r="E8" s="6">
        <v>1</v>
      </c>
      <c r="F8" s="8">
        <v>25000</v>
      </c>
      <c r="G8" s="5">
        <f t="shared" si="0"/>
        <v>25000</v>
      </c>
      <c r="J8" s="33" t="s">
        <v>31</v>
      </c>
      <c r="K8" s="34">
        <v>200000</v>
      </c>
      <c r="L8" s="35">
        <v>11.2</v>
      </c>
      <c r="M8" s="36" t="s">
        <v>32</v>
      </c>
    </row>
    <row r="9" spans="2:13" ht="15.75">
      <c r="B9" s="6">
        <f t="shared" si="1"/>
        <v>4</v>
      </c>
      <c r="C9" s="7" t="s">
        <v>52</v>
      </c>
      <c r="D9" s="6" t="s">
        <v>10</v>
      </c>
      <c r="E9" s="6">
        <v>3</v>
      </c>
      <c r="F9" s="8">
        <v>8500</v>
      </c>
      <c r="G9" s="5">
        <f t="shared" si="0"/>
        <v>25500</v>
      </c>
      <c r="J9" s="33"/>
      <c r="K9" s="34"/>
      <c r="L9" s="35"/>
      <c r="M9" s="36"/>
    </row>
    <row r="10" spans="2:13" ht="15.75">
      <c r="B10" s="6">
        <f t="shared" si="1"/>
        <v>5</v>
      </c>
      <c r="C10" s="7" t="s">
        <v>53</v>
      </c>
      <c r="D10" s="6" t="s">
        <v>10</v>
      </c>
      <c r="E10" s="6">
        <v>2</v>
      </c>
      <c r="F10" s="8">
        <v>12500</v>
      </c>
      <c r="G10" s="5">
        <f t="shared" si="0"/>
        <v>25000</v>
      </c>
      <c r="J10" s="33" t="s">
        <v>33</v>
      </c>
      <c r="K10" s="34">
        <f>+K7-K6</f>
        <v>45750</v>
      </c>
      <c r="L10" s="35">
        <f>+L6*L7</f>
        <v>12.3</v>
      </c>
      <c r="M10" s="36" t="s">
        <v>34</v>
      </c>
    </row>
    <row r="11" spans="2:13" ht="15.75">
      <c r="B11" s="6">
        <f t="shared" si="1"/>
        <v>6</v>
      </c>
      <c r="C11" s="7" t="s">
        <v>14</v>
      </c>
      <c r="D11" s="6" t="s">
        <v>10</v>
      </c>
      <c r="E11" s="6">
        <v>3</v>
      </c>
      <c r="F11" s="8">
        <v>2000</v>
      </c>
      <c r="G11" s="8">
        <f t="shared" si="0"/>
        <v>6000</v>
      </c>
      <c r="J11" s="33" t="s">
        <v>35</v>
      </c>
      <c r="K11" s="34">
        <f>+K8-K7</f>
        <v>54250</v>
      </c>
      <c r="L11" s="35">
        <f>+L8*L7</f>
        <v>11.2</v>
      </c>
      <c r="M11" s="36" t="s">
        <v>36</v>
      </c>
    </row>
    <row r="12" spans="2:13" ht="16.5" thickBot="1">
      <c r="B12" s="10"/>
      <c r="C12" s="10"/>
      <c r="D12" s="16"/>
      <c r="E12" s="16"/>
      <c r="F12" s="16"/>
      <c r="G12" s="16"/>
      <c r="J12" s="33"/>
      <c r="K12" s="34"/>
      <c r="L12" s="37"/>
      <c r="M12" s="36"/>
    </row>
    <row r="13" spans="2:13" ht="16.5" thickTop="1">
      <c r="B13" s="11"/>
      <c r="C13" s="11"/>
      <c r="D13" s="17"/>
      <c r="E13" s="18"/>
      <c r="F13" s="19" t="s">
        <v>22</v>
      </c>
      <c r="G13" s="20">
        <f>SUM(G6:G12)</f>
        <v>132500</v>
      </c>
      <c r="J13" s="33" t="s">
        <v>37</v>
      </c>
      <c r="K13" s="34">
        <f>+K10*L11</f>
        <v>512399.99999999994</v>
      </c>
      <c r="L13" s="34">
        <f>+K10</f>
        <v>45750</v>
      </c>
      <c r="M13" s="36" t="s">
        <v>33</v>
      </c>
    </row>
    <row r="14" spans="2:13" ht="15.75">
      <c r="B14" s="11"/>
      <c r="C14" s="11"/>
      <c r="D14" s="21"/>
      <c r="E14" s="22"/>
      <c r="F14" s="23" t="s">
        <v>23</v>
      </c>
      <c r="G14" s="24">
        <f>+G13*0.1</f>
        <v>13250</v>
      </c>
      <c r="J14" s="33" t="s">
        <v>38</v>
      </c>
      <c r="K14" s="34">
        <f>+K11*L10</f>
        <v>667275</v>
      </c>
      <c r="L14" s="34">
        <f>+K11</f>
        <v>54250</v>
      </c>
      <c r="M14" s="36" t="s">
        <v>35</v>
      </c>
    </row>
    <row r="15" spans="2:13" ht="16.5" thickBot="1">
      <c r="B15" s="11"/>
      <c r="C15" s="11"/>
      <c r="D15" s="48"/>
      <c r="E15" s="49"/>
      <c r="F15" s="50" t="s">
        <v>24</v>
      </c>
      <c r="G15" s="51">
        <f>+G13+G14</f>
        <v>145750</v>
      </c>
      <c r="J15" s="33"/>
      <c r="K15" s="34">
        <f>+K13+K14</f>
        <v>1179675</v>
      </c>
      <c r="L15" s="34">
        <f>+L13+L14</f>
        <v>100000</v>
      </c>
      <c r="M15" s="36" t="s">
        <v>39</v>
      </c>
    </row>
    <row r="16" spans="2:13" ht="15.75">
      <c r="B16" s="11"/>
      <c r="C16" s="11"/>
      <c r="J16" s="33"/>
      <c r="K16" s="37"/>
      <c r="L16" s="37"/>
      <c r="M16" s="36"/>
    </row>
    <row r="17" spans="4:15">
      <c r="F17" s="2" t="s">
        <v>44</v>
      </c>
      <c r="G17" s="52">
        <f>+ROUND(G15*K17/100,0)</f>
        <v>17199</v>
      </c>
      <c r="J17" s="38" t="s">
        <v>40</v>
      </c>
      <c r="K17" s="39">
        <f>ROUND(K15/L15,1)</f>
        <v>11.8</v>
      </c>
      <c r="L17" s="40" t="s">
        <v>41</v>
      </c>
      <c r="M17" s="41"/>
    </row>
    <row r="18" spans="4:15" ht="15.75">
      <c r="F18" s="2" t="s">
        <v>45</v>
      </c>
      <c r="G18" s="1">
        <f>+ROUND(G15*K31/100,0)</f>
        <v>9620</v>
      </c>
      <c r="J18" s="42"/>
      <c r="K18" s="42"/>
      <c r="L18" s="43"/>
      <c r="M18" s="44"/>
    </row>
    <row r="19" spans="4:15" ht="18">
      <c r="J19" s="61" t="s">
        <v>42</v>
      </c>
      <c r="K19" s="62"/>
      <c r="L19" s="63"/>
      <c r="M19" s="64"/>
    </row>
    <row r="20" spans="4:15" ht="15.75">
      <c r="G20" s="1">
        <f>+G15+G17+G18</f>
        <v>172569</v>
      </c>
      <c r="J20" s="45"/>
      <c r="K20" s="42"/>
      <c r="L20" s="43"/>
      <c r="M20" s="46"/>
    </row>
    <row r="21" spans="4:15" ht="15.75" thickBot="1">
      <c r="F21" s="2" t="s">
        <v>46</v>
      </c>
      <c r="G21" s="1">
        <f>ROUND(G20*0.1,0)</f>
        <v>17257</v>
      </c>
      <c r="J21" s="33" t="s">
        <v>27</v>
      </c>
      <c r="K21" s="34">
        <f>+K6</f>
        <v>100000</v>
      </c>
      <c r="L21" s="35">
        <v>6.9</v>
      </c>
      <c r="M21" s="36" t="s">
        <v>28</v>
      </c>
    </row>
    <row r="22" spans="4:15" ht="16.5" thickBot="1">
      <c r="E22" s="54"/>
      <c r="F22" s="55" t="s">
        <v>54</v>
      </c>
      <c r="G22" s="56">
        <f>+G20+G21</f>
        <v>189826</v>
      </c>
      <c r="J22" s="33" t="s">
        <v>29</v>
      </c>
      <c r="K22" s="34">
        <f>M1</f>
        <v>145750</v>
      </c>
      <c r="L22" s="35">
        <v>1</v>
      </c>
      <c r="M22" s="36" t="s">
        <v>30</v>
      </c>
    </row>
    <row r="23" spans="4:15">
      <c r="J23" s="33" t="s">
        <v>31</v>
      </c>
      <c r="K23" s="34">
        <f>+K8</f>
        <v>200000</v>
      </c>
      <c r="L23" s="35">
        <v>6.3</v>
      </c>
      <c r="M23" s="36" t="s">
        <v>32</v>
      </c>
    </row>
    <row r="24" spans="4:15">
      <c r="D24" s="65" t="s">
        <v>47</v>
      </c>
      <c r="E24" s="65"/>
      <c r="F24" s="65"/>
      <c r="J24" s="33"/>
      <c r="K24" s="34"/>
      <c r="L24" s="35"/>
      <c r="M24" s="36"/>
    </row>
    <row r="25" spans="4:15">
      <c r="D25" s="65"/>
      <c r="E25" s="65"/>
      <c r="F25" s="65"/>
      <c r="G25" s="1">
        <f>+G17+G18*0.5+G15*0.5</f>
        <v>94884</v>
      </c>
      <c r="J25" s="33" t="s">
        <v>33</v>
      </c>
      <c r="K25" s="34">
        <f>+K22-K21</f>
        <v>45750</v>
      </c>
      <c r="L25" s="35">
        <f>+L21*L22</f>
        <v>6.9</v>
      </c>
      <c r="M25" s="36" t="s">
        <v>34</v>
      </c>
    </row>
    <row r="26" spans="4:15">
      <c r="D26" s="65" t="s">
        <v>48</v>
      </c>
      <c r="E26" s="65"/>
      <c r="F26" s="65"/>
      <c r="J26" s="33" t="s">
        <v>35</v>
      </c>
      <c r="K26" s="34">
        <f>+K23-K22</f>
        <v>54250</v>
      </c>
      <c r="L26" s="35">
        <f>+L23*L22</f>
        <v>6.3</v>
      </c>
      <c r="M26" s="36" t="s">
        <v>36</v>
      </c>
    </row>
    <row r="27" spans="4:15">
      <c r="D27" s="65"/>
      <c r="E27" s="65"/>
      <c r="F27" s="65"/>
      <c r="G27" s="1">
        <f>+G22-G25</f>
        <v>94942</v>
      </c>
      <c r="J27" s="33"/>
      <c r="K27" s="34"/>
      <c r="L27" s="37"/>
      <c r="M27" s="36"/>
    </row>
    <row r="28" spans="4:15" ht="15" customHeight="1">
      <c r="J28" s="33" t="s">
        <v>37</v>
      </c>
      <c r="K28" s="34">
        <f>+K25*L26</f>
        <v>288225</v>
      </c>
      <c r="L28" s="34">
        <f>+K25</f>
        <v>45750</v>
      </c>
      <c r="M28" s="36" t="s">
        <v>33</v>
      </c>
    </row>
    <row r="29" spans="4:15">
      <c r="J29" s="33" t="s">
        <v>38</v>
      </c>
      <c r="K29" s="34">
        <f>+K26*L25</f>
        <v>374325</v>
      </c>
      <c r="L29" s="34">
        <f>+K26</f>
        <v>54250</v>
      </c>
      <c r="M29" s="36" t="s">
        <v>35</v>
      </c>
    </row>
    <row r="30" spans="4:15" ht="15" customHeight="1">
      <c r="J30" s="33"/>
      <c r="K30" s="34">
        <f>+K28+K29</f>
        <v>662550</v>
      </c>
      <c r="L30" s="34">
        <f>+L28+L29</f>
        <v>100000</v>
      </c>
      <c r="M30" s="36" t="s">
        <v>39</v>
      </c>
    </row>
    <row r="31" spans="4:15">
      <c r="J31" s="38" t="s">
        <v>40</v>
      </c>
      <c r="K31" s="39">
        <f>ROUND(K30/L30,1)</f>
        <v>6.6</v>
      </c>
      <c r="L31" s="40" t="s">
        <v>43</v>
      </c>
      <c r="M31" s="41"/>
      <c r="O31" s="47">
        <f>+K17+K31</f>
        <v>18.399999999999999</v>
      </c>
    </row>
  </sheetData>
  <mergeCells count="9">
    <mergeCell ref="J19:M19"/>
    <mergeCell ref="D24:F25"/>
    <mergeCell ref="D26:F27"/>
    <mergeCell ref="B1:G1"/>
    <mergeCell ref="J1:L1"/>
    <mergeCell ref="B2:G2"/>
    <mergeCell ref="B3:G3"/>
    <mergeCell ref="B4:G4"/>
    <mergeCell ref="J4:M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WWTP Improvements</vt:lpstr>
      <vt:lpstr>Potable Improvements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Dale Long</dc:creator>
  <cp:lastModifiedBy>Debbie</cp:lastModifiedBy>
  <dcterms:created xsi:type="dcterms:W3CDTF">2017-07-11T20:01:34Z</dcterms:created>
  <dcterms:modified xsi:type="dcterms:W3CDTF">2017-07-12T20:33:15Z</dcterms:modified>
</cp:coreProperties>
</file>